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Simic\Desktop\Skupstina 2024\Akta Skupstine\17. sednica 07092026\"/>
    </mc:Choice>
  </mc:AlternateContent>
  <xr:revisionPtr revIDLastSave="0" documentId="8_{C2D44BB3-A5DB-4906-AA3A-64EA5C64106B}" xr6:coauthVersionLast="47" xr6:coauthVersionMax="47" xr10:uidLastSave="{00000000-0000-0000-0000-000000000000}"/>
  <bookViews>
    <workbookView xWindow="-120" yWindow="-120" windowWidth="20640" windowHeight="110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65" i="1" l="1"/>
  <c r="L665" i="1"/>
  <c r="K665" i="1"/>
  <c r="J665" i="1"/>
  <c r="H665" i="1"/>
  <c r="M663" i="1"/>
  <c r="L663" i="1"/>
  <c r="K663" i="1"/>
  <c r="J663" i="1"/>
  <c r="H663" i="1"/>
  <c r="M661" i="1"/>
  <c r="L661" i="1"/>
  <c r="J661" i="1"/>
  <c r="H661" i="1"/>
  <c r="M660" i="1"/>
  <c r="L660" i="1"/>
  <c r="J660" i="1"/>
  <c r="H660" i="1"/>
  <c r="M657" i="1"/>
  <c r="L657" i="1"/>
  <c r="M654" i="1"/>
  <c r="L654" i="1"/>
  <c r="K654" i="1"/>
  <c r="J654" i="1"/>
  <c r="H654" i="1"/>
  <c r="M653" i="1"/>
  <c r="L653" i="1"/>
  <c r="K653" i="1"/>
  <c r="J653" i="1"/>
  <c r="H653" i="1"/>
  <c r="M652" i="1"/>
  <c r="L652" i="1"/>
  <c r="M651" i="1"/>
  <c r="M650" i="1"/>
  <c r="L650" i="1"/>
  <c r="M649" i="1"/>
  <c r="L649" i="1"/>
  <c r="M648" i="1"/>
  <c r="L648" i="1"/>
  <c r="M647" i="1"/>
  <c r="L647" i="1"/>
  <c r="M646" i="1"/>
  <c r="L646" i="1"/>
  <c r="M645" i="1"/>
  <c r="M644" i="1"/>
  <c r="L644" i="1"/>
  <c r="M643" i="1"/>
  <c r="L643" i="1"/>
  <c r="M642" i="1"/>
  <c r="L642" i="1"/>
  <c r="M639" i="1"/>
  <c r="L639" i="1"/>
  <c r="K639" i="1"/>
  <c r="J639" i="1"/>
  <c r="H639" i="1"/>
  <c r="M638" i="1"/>
  <c r="L638" i="1"/>
  <c r="K638" i="1"/>
  <c r="J638" i="1"/>
  <c r="H638" i="1"/>
  <c r="M636" i="1"/>
  <c r="L636" i="1"/>
  <c r="M635" i="1"/>
  <c r="L635" i="1"/>
  <c r="M634" i="1"/>
  <c r="L634" i="1"/>
  <c r="M633" i="1"/>
  <c r="L633" i="1"/>
  <c r="M632" i="1"/>
  <c r="L632" i="1"/>
  <c r="M631" i="1"/>
  <c r="L631" i="1"/>
  <c r="M630" i="1"/>
  <c r="L630" i="1"/>
  <c r="M629" i="1"/>
  <c r="L629" i="1"/>
  <c r="M628" i="1"/>
  <c r="L628" i="1"/>
  <c r="M627" i="1"/>
  <c r="L627" i="1"/>
  <c r="M626" i="1"/>
  <c r="L626" i="1"/>
  <c r="M625" i="1"/>
  <c r="L625" i="1"/>
  <c r="M624" i="1"/>
  <c r="L624" i="1"/>
  <c r="M621" i="1"/>
  <c r="L621" i="1"/>
  <c r="J621" i="1"/>
  <c r="H621" i="1"/>
  <c r="M620" i="1"/>
  <c r="L620" i="1"/>
  <c r="J620" i="1"/>
  <c r="H620" i="1"/>
  <c r="M619" i="1"/>
  <c r="L619" i="1"/>
  <c r="M618" i="1"/>
  <c r="L618" i="1"/>
  <c r="M617" i="1"/>
  <c r="L617" i="1"/>
  <c r="M616" i="1"/>
  <c r="L616" i="1"/>
  <c r="M615" i="1"/>
  <c r="L615" i="1"/>
  <c r="M614" i="1"/>
  <c r="L614" i="1"/>
  <c r="M613" i="1"/>
  <c r="L613" i="1"/>
  <c r="M612" i="1"/>
  <c r="L612" i="1"/>
  <c r="M611" i="1"/>
  <c r="L611" i="1"/>
  <c r="M610" i="1"/>
  <c r="L610" i="1"/>
  <c r="M609" i="1"/>
  <c r="L609" i="1"/>
  <c r="M608" i="1"/>
  <c r="L608" i="1"/>
  <c r="M607" i="1"/>
  <c r="L607" i="1"/>
  <c r="M603" i="1"/>
  <c r="L603" i="1"/>
  <c r="J603" i="1"/>
  <c r="H603" i="1"/>
  <c r="M602" i="1"/>
  <c r="L602" i="1"/>
  <c r="M601" i="1"/>
  <c r="L601" i="1"/>
  <c r="M600" i="1"/>
  <c r="L600" i="1"/>
  <c r="M598" i="1"/>
  <c r="L598" i="1"/>
  <c r="J598" i="1"/>
  <c r="H598" i="1"/>
  <c r="M597" i="1"/>
  <c r="L597" i="1"/>
  <c r="M596" i="1"/>
  <c r="L596" i="1"/>
  <c r="M591" i="1"/>
  <c r="M590" i="1"/>
  <c r="M588" i="1"/>
  <c r="L588" i="1"/>
  <c r="M587" i="1"/>
  <c r="L587" i="1"/>
  <c r="M585" i="1"/>
  <c r="L585" i="1"/>
  <c r="K585" i="1"/>
  <c r="J585" i="1"/>
  <c r="H585" i="1"/>
  <c r="M582" i="1"/>
  <c r="L582" i="1"/>
  <c r="M581" i="1"/>
  <c r="L581" i="1"/>
  <c r="M579" i="1"/>
  <c r="L579" i="1"/>
  <c r="J579" i="1"/>
  <c r="H579" i="1"/>
  <c r="M578" i="1"/>
  <c r="M577" i="1"/>
  <c r="L577" i="1"/>
  <c r="M575" i="1"/>
  <c r="L575" i="1"/>
  <c r="J575" i="1"/>
  <c r="H575" i="1"/>
  <c r="M573" i="1"/>
  <c r="L573" i="1"/>
  <c r="M571" i="1"/>
  <c r="L571" i="1"/>
  <c r="J571" i="1"/>
  <c r="H571" i="1"/>
  <c r="M570" i="1"/>
  <c r="L570" i="1"/>
  <c r="M568" i="1"/>
  <c r="L568" i="1"/>
  <c r="K568" i="1"/>
  <c r="H568" i="1"/>
  <c r="M567" i="1"/>
  <c r="L567" i="1"/>
  <c r="M566" i="1"/>
  <c r="M564" i="1"/>
  <c r="L564" i="1"/>
  <c r="J564" i="1"/>
  <c r="H564" i="1"/>
  <c r="M563" i="1"/>
  <c r="L563" i="1"/>
  <c r="M562" i="1"/>
  <c r="L562" i="1"/>
  <c r="M561" i="1"/>
  <c r="L561" i="1"/>
  <c r="M559" i="1"/>
  <c r="L559" i="1"/>
  <c r="K559" i="1"/>
  <c r="J559" i="1"/>
  <c r="H559" i="1"/>
  <c r="M558" i="1"/>
  <c r="M557" i="1"/>
  <c r="M556" i="1"/>
  <c r="M555" i="1"/>
  <c r="L555" i="1"/>
  <c r="M554" i="1"/>
  <c r="L554" i="1"/>
  <c r="M552" i="1"/>
  <c r="L552" i="1"/>
  <c r="K552" i="1"/>
  <c r="J552" i="1"/>
  <c r="H552" i="1"/>
  <c r="M551" i="1"/>
  <c r="L551" i="1"/>
  <c r="M550" i="1"/>
  <c r="L550" i="1"/>
  <c r="M549" i="1"/>
  <c r="L549" i="1"/>
  <c r="M548" i="1"/>
  <c r="L548" i="1"/>
  <c r="M547" i="1"/>
  <c r="M546" i="1"/>
  <c r="L546" i="1"/>
  <c r="M545" i="1"/>
  <c r="L545" i="1"/>
  <c r="M544" i="1"/>
  <c r="L544" i="1"/>
  <c r="M543" i="1"/>
  <c r="L543" i="1"/>
  <c r="M542" i="1"/>
  <c r="L542" i="1"/>
  <c r="M541" i="1"/>
  <c r="L541" i="1"/>
  <c r="M540" i="1"/>
  <c r="M539" i="1"/>
  <c r="L539" i="1"/>
  <c r="M538" i="1"/>
  <c r="L538" i="1"/>
  <c r="M533" i="1"/>
  <c r="K533" i="1"/>
  <c r="J533" i="1"/>
  <c r="H533" i="1"/>
  <c r="M532" i="1"/>
  <c r="M531" i="1"/>
  <c r="M530" i="1"/>
  <c r="M529" i="1"/>
  <c r="M528" i="1"/>
  <c r="M526" i="1"/>
  <c r="H526" i="1"/>
  <c r="M525" i="1"/>
  <c r="M524" i="1"/>
  <c r="M522" i="1"/>
  <c r="L522" i="1"/>
  <c r="J522" i="1"/>
  <c r="H522" i="1"/>
  <c r="M521" i="1"/>
  <c r="L521" i="1"/>
  <c r="M519" i="1"/>
  <c r="L519" i="1"/>
  <c r="K519" i="1"/>
  <c r="J519" i="1"/>
  <c r="H519" i="1"/>
  <c r="M518" i="1"/>
  <c r="L518" i="1"/>
  <c r="M517" i="1"/>
  <c r="M516" i="1"/>
  <c r="L516" i="1"/>
  <c r="M515" i="1"/>
  <c r="L515" i="1"/>
  <c r="M514" i="1"/>
  <c r="L514" i="1"/>
  <c r="M512" i="1"/>
  <c r="L512" i="1"/>
  <c r="K512" i="1"/>
  <c r="J512" i="1"/>
  <c r="H512" i="1"/>
  <c r="M511" i="1"/>
  <c r="M510" i="1"/>
  <c r="M509" i="1"/>
  <c r="L509" i="1"/>
  <c r="M508" i="1"/>
  <c r="M507" i="1"/>
  <c r="L507" i="1"/>
  <c r="M506" i="1"/>
  <c r="L506" i="1"/>
  <c r="M505" i="1"/>
  <c r="L505" i="1"/>
  <c r="M504" i="1"/>
  <c r="L504" i="1"/>
  <c r="M503" i="1"/>
  <c r="L503" i="1"/>
  <c r="M501" i="1"/>
  <c r="K501" i="1"/>
  <c r="J501" i="1"/>
  <c r="H501" i="1"/>
  <c r="M500" i="1"/>
  <c r="M499" i="1"/>
  <c r="M498" i="1"/>
  <c r="M497" i="1"/>
  <c r="M496" i="1"/>
  <c r="M495" i="1"/>
  <c r="M494" i="1"/>
  <c r="M492" i="1"/>
  <c r="H492" i="1"/>
  <c r="M491" i="1"/>
  <c r="M489" i="1"/>
  <c r="L489" i="1"/>
  <c r="J489" i="1"/>
  <c r="H489" i="1"/>
  <c r="M488" i="1"/>
  <c r="L488" i="1"/>
  <c r="M487" i="1"/>
  <c r="M486" i="1"/>
  <c r="M484" i="1"/>
  <c r="M483" i="1"/>
  <c r="M482" i="1"/>
  <c r="M480" i="1"/>
  <c r="L480" i="1"/>
  <c r="J480" i="1"/>
  <c r="H480" i="1"/>
  <c r="M479" i="1"/>
  <c r="L479" i="1"/>
  <c r="M477" i="1"/>
  <c r="L477" i="1"/>
  <c r="J477" i="1"/>
  <c r="H477" i="1"/>
  <c r="M475" i="1"/>
  <c r="L475" i="1"/>
  <c r="M473" i="1"/>
  <c r="L473" i="1"/>
  <c r="J473" i="1"/>
  <c r="H473" i="1"/>
  <c r="M471" i="1"/>
  <c r="L471" i="1"/>
  <c r="M470" i="1"/>
  <c r="L470" i="1"/>
  <c r="M469" i="1"/>
  <c r="L469" i="1"/>
  <c r="M468" i="1"/>
  <c r="L468" i="1"/>
  <c r="M467" i="1"/>
  <c r="L467" i="1"/>
  <c r="M466" i="1"/>
  <c r="L466" i="1"/>
  <c r="M465" i="1"/>
  <c r="L465" i="1"/>
  <c r="M464" i="1"/>
  <c r="L464" i="1"/>
  <c r="M463" i="1"/>
  <c r="L463" i="1"/>
  <c r="M462" i="1"/>
  <c r="L462" i="1"/>
  <c r="M461" i="1"/>
  <c r="L461" i="1"/>
  <c r="M460" i="1"/>
  <c r="L460" i="1"/>
  <c r="M459" i="1"/>
  <c r="L459" i="1"/>
  <c r="M458" i="1"/>
  <c r="L458" i="1"/>
  <c r="M457" i="1"/>
  <c r="L457" i="1"/>
  <c r="M456" i="1"/>
  <c r="L456" i="1"/>
  <c r="M455" i="1"/>
  <c r="L455" i="1"/>
  <c r="M454" i="1"/>
  <c r="L454" i="1"/>
  <c r="M453" i="1"/>
  <c r="L453" i="1"/>
  <c r="M452" i="1"/>
  <c r="L452" i="1"/>
  <c r="M451" i="1"/>
  <c r="L451" i="1"/>
  <c r="M450" i="1"/>
  <c r="L450" i="1"/>
  <c r="M448" i="1"/>
  <c r="L448" i="1"/>
  <c r="J448" i="1"/>
  <c r="H448" i="1"/>
  <c r="M447" i="1"/>
  <c r="L447" i="1"/>
  <c r="M445" i="1"/>
  <c r="L445" i="1"/>
  <c r="J445" i="1"/>
  <c r="H445" i="1"/>
  <c r="M444" i="1"/>
  <c r="L444" i="1"/>
  <c r="M443" i="1"/>
  <c r="L443" i="1"/>
  <c r="M442" i="1"/>
  <c r="M441" i="1"/>
  <c r="L441" i="1"/>
  <c r="M439" i="1"/>
  <c r="L439" i="1"/>
  <c r="K439" i="1"/>
  <c r="J439" i="1"/>
  <c r="H439" i="1"/>
  <c r="M438" i="1"/>
  <c r="L438" i="1"/>
  <c r="M437" i="1"/>
  <c r="L437" i="1"/>
  <c r="M433" i="1"/>
  <c r="L433" i="1"/>
  <c r="J433" i="1"/>
  <c r="H433" i="1"/>
  <c r="M432" i="1"/>
  <c r="L432" i="1"/>
  <c r="J432" i="1"/>
  <c r="H432" i="1"/>
  <c r="M431" i="1"/>
  <c r="L431" i="1"/>
  <c r="M428" i="1"/>
  <c r="L428" i="1"/>
  <c r="J428" i="1"/>
  <c r="H428" i="1"/>
  <c r="M427" i="1"/>
  <c r="L427" i="1"/>
  <c r="J427" i="1"/>
  <c r="H427" i="1"/>
  <c r="M426" i="1"/>
  <c r="L426" i="1"/>
  <c r="M425" i="1"/>
  <c r="L425" i="1"/>
  <c r="M424" i="1"/>
  <c r="L424" i="1"/>
  <c r="M423" i="1"/>
  <c r="L423" i="1"/>
  <c r="M420" i="1"/>
  <c r="L420" i="1"/>
  <c r="J420" i="1"/>
  <c r="H420" i="1"/>
  <c r="M419" i="1"/>
  <c r="L419" i="1"/>
  <c r="J419" i="1"/>
  <c r="H419" i="1"/>
  <c r="M418" i="1"/>
  <c r="L418" i="1"/>
  <c r="M417" i="1"/>
  <c r="L417" i="1"/>
  <c r="M416" i="1"/>
  <c r="L416" i="1"/>
  <c r="M415" i="1"/>
  <c r="L415" i="1"/>
  <c r="M414" i="1"/>
  <c r="K404" i="1"/>
  <c r="I404" i="1"/>
  <c r="G404" i="1"/>
  <c r="K403" i="1"/>
  <c r="K402" i="1"/>
  <c r="K401" i="1"/>
  <c r="K400" i="1"/>
  <c r="K399" i="1"/>
  <c r="K398" i="1"/>
  <c r="K397" i="1"/>
  <c r="K396" i="1"/>
  <c r="K395" i="1"/>
  <c r="K394" i="1"/>
  <c r="K393" i="1"/>
  <c r="K392" i="1"/>
  <c r="K391" i="1"/>
  <c r="K390" i="1"/>
  <c r="K389" i="1"/>
  <c r="K388" i="1"/>
  <c r="K387" i="1"/>
  <c r="K386" i="1"/>
  <c r="K385" i="1"/>
  <c r="K382" i="1"/>
  <c r="K380" i="1"/>
  <c r="K379" i="1"/>
  <c r="K378" i="1"/>
  <c r="K377" i="1"/>
  <c r="K376" i="1"/>
  <c r="K375" i="1"/>
  <c r="K374" i="1"/>
  <c r="K373" i="1"/>
  <c r="K368" i="1"/>
  <c r="I368" i="1"/>
  <c r="G368" i="1"/>
  <c r="I356" i="1"/>
  <c r="G356" i="1"/>
  <c r="E356" i="1"/>
  <c r="I355" i="1"/>
  <c r="I354" i="1"/>
  <c r="I353" i="1"/>
  <c r="I352" i="1"/>
  <c r="L347" i="1"/>
  <c r="J347" i="1"/>
  <c r="H347" i="1"/>
  <c r="L336" i="1"/>
  <c r="L333" i="1"/>
  <c r="L331" i="1"/>
  <c r="L330" i="1"/>
  <c r="L323" i="1"/>
  <c r="J323" i="1"/>
  <c r="H323" i="1"/>
  <c r="L322" i="1"/>
  <c r="L320" i="1"/>
  <c r="L319" i="1"/>
  <c r="L317" i="1"/>
  <c r="L316" i="1"/>
  <c r="L314" i="1"/>
  <c r="L313" i="1"/>
  <c r="L312" i="1"/>
  <c r="L311" i="1"/>
  <c r="L310" i="1"/>
  <c r="L307" i="1"/>
  <c r="L305" i="1"/>
  <c r="L304" i="1"/>
  <c r="L303" i="1"/>
  <c r="L302" i="1"/>
  <c r="L300" i="1"/>
  <c r="L299" i="1"/>
  <c r="L297" i="1"/>
  <c r="L296" i="1"/>
  <c r="L295" i="1"/>
  <c r="L294" i="1"/>
  <c r="L293" i="1"/>
  <c r="L292" i="1"/>
  <c r="L290" i="1"/>
  <c r="L288" i="1"/>
  <c r="L286" i="1"/>
  <c r="L284" i="1"/>
  <c r="L282" i="1"/>
  <c r="L281" i="1"/>
  <c r="L280" i="1"/>
  <c r="L279" i="1"/>
  <c r="L278" i="1"/>
  <c r="L276" i="1"/>
  <c r="L275" i="1"/>
  <c r="L273" i="1"/>
  <c r="L271" i="1"/>
  <c r="L270" i="1"/>
  <c r="L269" i="1"/>
  <c r="L268" i="1"/>
  <c r="L267" i="1"/>
  <c r="L266" i="1"/>
  <c r="L265" i="1"/>
  <c r="L263" i="1"/>
  <c r="L262" i="1"/>
  <c r="L261" i="1"/>
  <c r="L260" i="1"/>
  <c r="L207" i="1"/>
  <c r="J207" i="1"/>
  <c r="H207" i="1"/>
  <c r="L206" i="1"/>
  <c r="L205" i="1"/>
  <c r="L204" i="1"/>
  <c r="L203" i="1"/>
  <c r="L202" i="1"/>
  <c r="L201" i="1"/>
  <c r="L200" i="1"/>
  <c r="L199" i="1"/>
  <c r="L198" i="1"/>
  <c r="L197" i="1"/>
  <c r="L196" i="1"/>
  <c r="L195" i="1"/>
  <c r="L194" i="1"/>
  <c r="L193" i="1"/>
  <c r="L192" i="1"/>
  <c r="L191" i="1"/>
  <c r="L190" i="1"/>
  <c r="M184" i="1"/>
  <c r="K184" i="1"/>
  <c r="I184" i="1"/>
  <c r="G184" i="1"/>
  <c r="E184" i="1"/>
  <c r="M183" i="1"/>
  <c r="M182" i="1"/>
  <c r="K182" i="1"/>
  <c r="M181" i="1"/>
  <c r="K181" i="1"/>
  <c r="I181" i="1"/>
  <c r="G181" i="1"/>
  <c r="E181" i="1"/>
  <c r="M180" i="1"/>
  <c r="K180" i="1"/>
  <c r="M179" i="1"/>
  <c r="K179" i="1"/>
  <c r="M178" i="1"/>
  <c r="K178" i="1"/>
  <c r="M177" i="1"/>
  <c r="K177" i="1"/>
  <c r="M176" i="1"/>
  <c r="K176" i="1"/>
  <c r="I176" i="1"/>
  <c r="G176" i="1"/>
  <c r="E176" i="1"/>
  <c r="M175" i="1"/>
  <c r="K175" i="1"/>
  <c r="M174" i="1"/>
  <c r="K174" i="1"/>
  <c r="I174" i="1"/>
  <c r="G174" i="1"/>
  <c r="E174" i="1"/>
  <c r="M173" i="1"/>
  <c r="K173" i="1"/>
  <c r="M172" i="1"/>
  <c r="K172" i="1"/>
  <c r="M171" i="1"/>
  <c r="K171" i="1"/>
  <c r="M170" i="1"/>
  <c r="K170" i="1"/>
  <c r="M169" i="1"/>
  <c r="K169" i="1"/>
  <c r="I169" i="1"/>
  <c r="G169" i="1"/>
  <c r="E169" i="1"/>
  <c r="M168" i="1"/>
  <c r="K168" i="1"/>
  <c r="M167" i="1"/>
  <c r="K167" i="1"/>
  <c r="I167" i="1"/>
  <c r="G167" i="1"/>
  <c r="E167" i="1"/>
  <c r="M166" i="1"/>
  <c r="M165" i="1"/>
  <c r="K165" i="1"/>
  <c r="M164" i="1"/>
  <c r="K164" i="1"/>
  <c r="M163" i="1"/>
  <c r="K163" i="1"/>
  <c r="I163" i="1"/>
  <c r="G163" i="1"/>
  <c r="E163" i="1"/>
  <c r="M162" i="1"/>
  <c r="K162" i="1"/>
  <c r="M161" i="1"/>
  <c r="K161" i="1"/>
  <c r="M160" i="1"/>
  <c r="K160" i="1"/>
  <c r="I160" i="1"/>
  <c r="G160" i="1"/>
  <c r="E160" i="1"/>
  <c r="M159" i="1"/>
  <c r="K159" i="1"/>
  <c r="M158" i="1"/>
  <c r="K158" i="1"/>
  <c r="G158" i="1"/>
  <c r="E158" i="1"/>
  <c r="M157" i="1"/>
  <c r="K157" i="1"/>
  <c r="M156" i="1"/>
  <c r="K156" i="1"/>
  <c r="M155" i="1"/>
  <c r="K155" i="1"/>
  <c r="M154" i="1"/>
  <c r="K154" i="1"/>
  <c r="M153" i="1"/>
  <c r="K153" i="1"/>
  <c r="M152" i="1"/>
  <c r="K152" i="1"/>
  <c r="M151" i="1"/>
  <c r="K151" i="1"/>
  <c r="I151" i="1"/>
  <c r="G151" i="1"/>
  <c r="E151" i="1"/>
  <c r="M150" i="1"/>
  <c r="K150" i="1"/>
  <c r="M149" i="1"/>
  <c r="K149" i="1"/>
  <c r="M148" i="1"/>
  <c r="K148" i="1"/>
  <c r="M147" i="1"/>
  <c r="K147" i="1"/>
  <c r="M146" i="1"/>
  <c r="K146" i="1"/>
  <c r="M145" i="1"/>
  <c r="K145" i="1"/>
  <c r="I145" i="1"/>
  <c r="G145" i="1"/>
  <c r="E145" i="1"/>
  <c r="M132" i="1"/>
  <c r="L132" i="1"/>
  <c r="J132" i="1"/>
  <c r="H132" i="1"/>
  <c r="F132" i="1"/>
  <c r="M131" i="1"/>
  <c r="L131" i="1"/>
  <c r="M130" i="1"/>
  <c r="L130" i="1"/>
  <c r="J130" i="1"/>
  <c r="H130" i="1"/>
  <c r="F130" i="1"/>
  <c r="M129" i="1"/>
  <c r="L129" i="1"/>
  <c r="J129" i="1"/>
  <c r="H129" i="1"/>
  <c r="F129" i="1"/>
  <c r="L128" i="1"/>
  <c r="L127" i="1"/>
  <c r="J127" i="1"/>
  <c r="F127" i="1"/>
  <c r="M126" i="1"/>
  <c r="L126" i="1"/>
  <c r="M125" i="1"/>
  <c r="L125" i="1"/>
  <c r="J125" i="1"/>
  <c r="H125" i="1"/>
  <c r="F125" i="1"/>
  <c r="M124" i="1"/>
  <c r="L124" i="1"/>
  <c r="M123" i="1"/>
  <c r="L123" i="1"/>
  <c r="J123" i="1"/>
  <c r="H123" i="1"/>
  <c r="F123" i="1"/>
  <c r="M122" i="1"/>
  <c r="L122" i="1"/>
  <c r="M121" i="1"/>
  <c r="L121" i="1"/>
  <c r="J121" i="1"/>
  <c r="H121" i="1"/>
  <c r="F121" i="1"/>
  <c r="M120" i="1"/>
  <c r="L120" i="1"/>
  <c r="M119" i="1"/>
  <c r="L119" i="1"/>
  <c r="J119" i="1"/>
  <c r="H119" i="1"/>
  <c r="F119" i="1"/>
  <c r="M118" i="1"/>
  <c r="L118" i="1"/>
  <c r="M117" i="1"/>
  <c r="L117" i="1"/>
  <c r="M116" i="1"/>
  <c r="L116" i="1"/>
  <c r="J116" i="1"/>
  <c r="H116" i="1"/>
  <c r="F116" i="1"/>
  <c r="M115" i="1"/>
  <c r="L115" i="1"/>
  <c r="M114" i="1"/>
  <c r="L114" i="1"/>
  <c r="M113" i="1"/>
  <c r="L113" i="1"/>
  <c r="M112" i="1"/>
  <c r="L112" i="1"/>
  <c r="J112" i="1"/>
  <c r="H112" i="1"/>
  <c r="F112" i="1"/>
  <c r="M111" i="1"/>
  <c r="L111" i="1"/>
  <c r="M110" i="1"/>
  <c r="L110" i="1"/>
  <c r="M109" i="1"/>
  <c r="L109" i="1"/>
  <c r="J109" i="1"/>
  <c r="H109" i="1"/>
  <c r="F109" i="1"/>
  <c r="M108" i="1"/>
  <c r="L108" i="1"/>
  <c r="M107" i="1"/>
  <c r="L107" i="1"/>
  <c r="M106" i="1"/>
  <c r="L106" i="1"/>
  <c r="J106" i="1"/>
  <c r="H106" i="1"/>
  <c r="F106" i="1"/>
  <c r="M105" i="1"/>
  <c r="L105" i="1"/>
  <c r="M104" i="1"/>
  <c r="L104" i="1"/>
  <c r="H104" i="1"/>
  <c r="F104" i="1"/>
  <c r="M103" i="1"/>
  <c r="L103" i="1"/>
  <c r="M102" i="1"/>
  <c r="L102" i="1"/>
  <c r="H102" i="1"/>
  <c r="F102" i="1"/>
  <c r="M101" i="1"/>
  <c r="L101" i="1"/>
  <c r="M100" i="1"/>
  <c r="L100" i="1"/>
  <c r="M99" i="1"/>
  <c r="L99" i="1"/>
  <c r="M98" i="1"/>
  <c r="L98" i="1"/>
  <c r="H98" i="1"/>
  <c r="F98" i="1"/>
  <c r="M97" i="1"/>
  <c r="L97" i="1"/>
  <c r="M96" i="1"/>
  <c r="L96" i="1"/>
  <c r="J96" i="1"/>
  <c r="H96" i="1"/>
  <c r="F96" i="1"/>
  <c r="J91" i="1"/>
  <c r="H91" i="1"/>
  <c r="F91" i="1"/>
  <c r="J90" i="1"/>
  <c r="J89" i="1"/>
  <c r="H89" i="1"/>
  <c r="F89" i="1"/>
  <c r="J88" i="1"/>
  <c r="H88" i="1"/>
  <c r="J86" i="1"/>
  <c r="H86" i="1"/>
  <c r="H85" i="1"/>
  <c r="J83" i="1"/>
  <c r="J82" i="1"/>
  <c r="J81" i="1"/>
  <c r="H81" i="1"/>
  <c r="F81" i="1"/>
  <c r="J80" i="1"/>
  <c r="J78" i="1"/>
  <c r="J77" i="1"/>
  <c r="J76" i="1"/>
  <c r="H76" i="1"/>
  <c r="F76" i="1"/>
  <c r="J75" i="1"/>
  <c r="H75" i="1"/>
  <c r="F75" i="1"/>
  <c r="J70" i="1"/>
  <c r="F70" i="1"/>
  <c r="J69" i="1"/>
  <c r="F68" i="1"/>
  <c r="F64" i="1"/>
  <c r="H60" i="1"/>
  <c r="J55" i="1"/>
  <c r="H55" i="1"/>
  <c r="F55" i="1"/>
  <c r="J53" i="1"/>
  <c r="J52" i="1"/>
  <c r="J50" i="1"/>
  <c r="H50" i="1"/>
  <c r="F50" i="1"/>
  <c r="J48" i="1"/>
  <c r="J47" i="1"/>
  <c r="J45" i="1"/>
  <c r="H45" i="1"/>
  <c r="F45" i="1"/>
</calcChain>
</file>

<file path=xl/sharedStrings.xml><?xml version="1.0" encoding="utf-8"?>
<sst xmlns="http://schemas.openxmlformats.org/spreadsheetml/2006/main" count="696" uniqueCount="424">
  <si>
    <t>ИЗВЕШТАЈ
О ИЗВРШЕЊУ ОДЛУКЕ О БУЏЕТУ ОПШТИНЕ ЉИГ ЗА 2026. ГОДИНУ,
ЗА ПЕРИОД ЈАНУАР - ЈУН 2026. ГОДИНЕ</t>
  </si>
  <si>
    <t>I УВОДНИ ДЕО</t>
  </si>
  <si>
    <t xml:space="preserve">             На основу  Закона о буџетском систему члана 76. („Службени гласник  РС“ број 54/2009....92/2023) локални орган управе надлежан за финансије обавезан је да редовно прати извршење буџета и најмање два пута годишње информише надлежни орган локалне власти, обавезно по истеку шестомесечног, односно деветомесечног периода.
            Чланом 21. Статута општине Љиг („Службени лист општине Љиг“ број 4/2019 и 12/22) дефинисано је да за извршење буџета општине, Председник општине одговара Скупштини општине. Општинска управа обавезна је да редовно прати извршење буџета и по потреби, а најмање два пута годишње информише Општинско веће, а обавезно у року од 15 дана по истеку шестомесечног, односно деветомесечног периода. Општинско веће у року од 15 дана од дана достављања извештаја, усваја и доставља извештај Скупштини општине. Чланом 13. Одлуке о буџету општине Љиг за 2026. годину („Службени лист општине Љиг“ бр. 3/2024) дефинисано је да је Одељење за финасије буџета  редовно прати извршење буџета и најмање два пута годишње информише Председника општине, односно Општинско веће, а обавезно у року од петнаест дана по истеку шестомесечног, односно деветомесечног периода.
            У складу са чланом 71. Закона о буџетском систему функционер, односно руководилац директног односно индиректног корисника буџетских средстава, одговоран је за преузимање обавеза, њихову верификацију, издавање налога за плаћање које треба извршити из средстава органа којим руководи и издавање налога за уплату средстава која припадају буџету, као и за давање података о извршеним плаћањима и оствареним приходима. Функционер, односно руководилац директног, односно индиректног буџетског корисника одговоран је за закониту, наменску, економичну и ефикасну употребу буџетских апропријација.
            Извршење буџета општине Љиг обавља се преко рачуна Извршења буџета и подрачуна индиректних корисника на принципима трезорског пословања, а све у складу са Законом о буџетском систему. Директни и индиректни корисници буџетских средстава који су током 2026. године финансирани путем Извршења буџета општине Љиг: 
1. Директни корисници:  Скупштина општине, Председник општине,  Општинско веће и  Општинска управа.
2. Индиректни корисници:  Градска библиотека,  Туристичка организација, Предшколска установа „Каја“ и месне заједнице.
Поред директних и индиректних корисника средствима буџета општине Љиг, финансирани су и други буџетски корисници другог нивоа власти (основне школе, средње школе, центар за социјални рад), дом здравља као и остали корисници (ЈП, удружења грађана и невладине организације: црвени крст, физичка и правна лица по конкурсима и др.).
             </t>
  </si>
  <si>
    <t>II ОПШТИ ДЕО</t>
  </si>
  <si>
    <r>
      <rPr>
        <sz val="14"/>
        <color theme="1"/>
        <rFont val="Calibri"/>
        <charset val="134"/>
        <scheme val="minor"/>
      </rPr>
      <t xml:space="preserve">     Укупни текући приходи и примања буџета општине Љиг у периоду јануар-јун 2026. године остварени су у укупном износу од 451.480.875,87 динара, са пренетим  наменским средствима у износу  100</t>
    </r>
    <r>
      <rPr>
        <sz val="14"/>
        <rFont val="Calibri"/>
        <charset val="134"/>
        <scheme val="minor"/>
      </rPr>
      <t xml:space="preserve">.939.442,39 </t>
    </r>
    <r>
      <rPr>
        <sz val="14"/>
        <color theme="1"/>
        <rFont val="Calibri"/>
        <charset val="134"/>
        <scheme val="minor"/>
      </rPr>
      <t xml:space="preserve">динара, укупно извршење буџета износи </t>
    </r>
    <r>
      <rPr>
        <sz val="14"/>
        <rFont val="Calibri"/>
        <charset val="134"/>
        <scheme val="minor"/>
      </rPr>
      <t xml:space="preserve"> 350.541.433,48</t>
    </r>
    <r>
      <rPr>
        <sz val="14"/>
        <color theme="1"/>
        <rFont val="Calibri"/>
        <charset val="134"/>
        <scheme val="minor"/>
      </rPr>
      <t xml:space="preserve"> динара (56,91 % у односу на годишњи плана).</t>
    </r>
  </si>
  <si>
    <t xml:space="preserve"> Рачун прихода и примања од продаје нефинансијске имовине и расхода и издатака за набавку
нефинансијске имовине и рачун финансирања (планирано и остварено/извршено за првих шест месеци)</t>
  </si>
  <si>
    <t>А. РАЧУН ПРИХОДА И ПРИМАЊА, РАСХОДА И ИЗДАТАКА</t>
  </si>
  <si>
    <t>Економска класификација</t>
  </si>
  <si>
    <t>План</t>
  </si>
  <si>
    <t>остварење/
извршење</t>
  </si>
  <si>
    <t>% остварења/
извршења</t>
  </si>
  <si>
    <t>Укупни приходи и примања остварени
по основу продаје нефинансијске имовине</t>
  </si>
  <si>
    <t>(7+8)</t>
  </si>
  <si>
    <t xml:space="preserve">Текући приходи </t>
  </si>
  <si>
    <t xml:space="preserve">Примања од продаје нефинансијске имовине </t>
  </si>
  <si>
    <t>Укупни расходи и издаци за набавку
нефинансијске имовине</t>
  </si>
  <si>
    <t>(4+5)</t>
  </si>
  <si>
    <t xml:space="preserve">Текући расходи </t>
  </si>
  <si>
    <t>Издаци за набавку нефинансијске имовине</t>
  </si>
  <si>
    <t>Буџетски дефицит/суфицит</t>
  </si>
  <si>
    <t>Б. РАЧУН ФИНАНСИРАЊА</t>
  </si>
  <si>
    <t>% остварења</t>
  </si>
  <si>
    <t>Примања од продаје финансијске имовине и задуживања</t>
  </si>
  <si>
    <t>Примања од  задуживања</t>
  </si>
  <si>
    <t>Примања од продаје финансијске имовине</t>
  </si>
  <si>
    <t xml:space="preserve">Издаци за отплату главнице и набавку финансијске имовине </t>
  </si>
  <si>
    <t>Издаци за отплату главнице дуга</t>
  </si>
  <si>
    <t>Издаци за набавку финасијке имовине</t>
  </si>
  <si>
    <t>Резултата финасирања</t>
  </si>
  <si>
    <t>(9-6)</t>
  </si>
  <si>
    <t>Пренета неутрошена средства из ранијих година</t>
  </si>
  <si>
    <t>НЕТО ФИНАСИРАЊЕ</t>
  </si>
  <si>
    <t>(3-6)</t>
  </si>
  <si>
    <t>C.УКУПНИ ФИСКАЛНИ ДЕФИЦИТ/СУФИЦИТ</t>
  </si>
  <si>
    <t>УКУПНА СРЕДСТВА</t>
  </si>
  <si>
    <t>(3+7+8+9)</t>
  </si>
  <si>
    <t>УКУПНИ ПРИХОДИ И ПРИМАЊА</t>
  </si>
  <si>
    <t>(7+8+9)</t>
  </si>
  <si>
    <t>Пренета средства</t>
  </si>
  <si>
    <t>УКУПНИ ИЗДАЦИ</t>
  </si>
  <si>
    <t>(4+5+6)</t>
  </si>
  <si>
    <t>УКУПНА СРЕДСТВА минус УКУПНИ РАСХОДИ И ИЗДАЦИ</t>
  </si>
  <si>
    <t>(3+7+8+9) -(4+5+6)</t>
  </si>
  <si>
    <t>Буџетски суфицит/дефицит</t>
  </si>
  <si>
    <t>(7+8) - (4+5)</t>
  </si>
  <si>
    <t>Издаци за набавку нефинансијске имовине(у циљу спровођења јавних политика)</t>
  </si>
  <si>
    <t>УКУПНИ ФИСКАЛНИ ДЕФИЦИТ/СУФИЦИТ</t>
  </si>
  <si>
    <t>(7+8) -(4+5+62)</t>
  </si>
  <si>
    <t>П Р И Х О Д И</t>
  </si>
  <si>
    <t xml:space="preserve">   
 Планирани приходи и примања у 2024. години и остварени приходи и примања. </t>
  </si>
  <si>
    <t>Група</t>
  </si>
  <si>
    <t>Аналитика</t>
  </si>
  <si>
    <t>Врсте прихода и примања</t>
  </si>
  <si>
    <t>Плана 2024.</t>
  </si>
  <si>
    <t>Остварење јануар-јун извор 01</t>
  </si>
  <si>
    <t>Остварење јануар-јун остали извори</t>
  </si>
  <si>
    <t>Укупни приходи</t>
  </si>
  <si>
    <t>Проценат остварења</t>
  </si>
  <si>
    <t>ПОРЕЗИ НА ДОХОДАК,
ДОБИТ И КАПИТАЛНЕ
ДОБИТКЕ</t>
  </si>
  <si>
    <t>Порез на зараде</t>
  </si>
  <si>
    <t>ПОРЕЗ НА ИМОВИНУ</t>
  </si>
  <si>
    <t>Порез на имовину</t>
  </si>
  <si>
    <t>Порез на наслеђе и поклон</t>
  </si>
  <si>
    <t>Порез на капиталне трансакције</t>
  </si>
  <si>
    <t>ПОРЕЗ НА ДОБРА И УСЛУГЕ</t>
  </si>
  <si>
    <t>Порези, таксе и накнаде на употребу добара</t>
  </si>
  <si>
    <t>ДРУГИ ПОРЕЗИ</t>
  </si>
  <si>
    <t>Комунална такса на фирму</t>
  </si>
  <si>
    <t>ТРАНСФЕРИ ОД ДРУГИХ НИВОА
ВЛАСТИ</t>
  </si>
  <si>
    <t>Текући трансфери општинама</t>
  </si>
  <si>
    <t>Капитални трансфери општинама</t>
  </si>
  <si>
    <t>ПРИХОДИ ОД ИМОВИНЕ</t>
  </si>
  <si>
    <t>Камате на средства буџета општине</t>
  </si>
  <si>
    <t>Приходи од имовине</t>
  </si>
  <si>
    <t>ПРИХОДИ ОД ПРОДАЈА РОБА И УСЛУГА</t>
  </si>
  <si>
    <t>Приходи од давања у закуп</t>
  </si>
  <si>
    <t>Општинске таксе и накнаде</t>
  </si>
  <si>
    <t>Приходи индиректних корисника</t>
  </si>
  <si>
    <t>НОВЧАНЕ КАЗНЕ</t>
  </si>
  <si>
    <t>Приходи од новчаних казни</t>
  </si>
  <si>
    <t>Остале новчане казне и пенали</t>
  </si>
  <si>
    <t>ДОБРОВОЉНИ ТРАНСФЕРИ</t>
  </si>
  <si>
    <t>Текући добровољни трансфери</t>
  </si>
  <si>
    <t>МЕШОВИТИ НЕОДРЕЂЕНИ ПРИХОДИ</t>
  </si>
  <si>
    <t>Остали општински приходи</t>
  </si>
  <si>
    <t>МЕМОРАНДУМСКЕ СТАВКЕ ЗА
РЕФУНДАЦИЈУ РАСХОДА</t>
  </si>
  <si>
    <t>Меморандумске ставке за
рефундацију расхода</t>
  </si>
  <si>
    <t>ПРИМАЊА ОД ПРОД. НЕПОКРЕТ.</t>
  </si>
  <si>
    <t>Примања од продаје непокретности</t>
  </si>
  <si>
    <t>ПРИМАЊА ОД ДОМАЋИХ ЗАДУЖИВАЊА</t>
  </si>
  <si>
    <t xml:space="preserve">Примања од задуживања од пословних банака </t>
  </si>
  <si>
    <t>УКУПНО ПРИХОДИ И ПРИМАЊА</t>
  </si>
  <si>
    <t>СОПСТВЕНИ ИЗВОРИ ИМОВИНЕ</t>
  </si>
  <si>
    <t>Пренета неутрошена
средства из ранијих година</t>
  </si>
  <si>
    <t>УКУПНО ПРИХОДИ И ПРИМАЊА СА НЕУТРОШЕНИМ СРЕДСТВИМА</t>
  </si>
  <si>
    <t>Висина и структура укупних текућих прихода и примања, посматрано по врстама и значају појединих врста, је следећа:</t>
  </si>
  <si>
    <t>Највећи део буџетских прихода и примања, чија је наплата евидентирана, потиче од:</t>
  </si>
  <si>
    <t>1. пореза на доходак, добити и капиталне добитке (138.575.226,81 динара),</t>
  </si>
  <si>
    <t>2. трансфера општинама (62.605.536,78 динара),</t>
  </si>
  <si>
    <t>3. пореза на имовину (30.238.806,57 динара).</t>
  </si>
  <si>
    <t>Р А С Х О Д И</t>
  </si>
  <si>
    <t>Укупни расходи и издаци буџета у извештајном периоду извршени су у износу од 362.422.879.55 динара (45,68 % годишњег плана).</t>
  </si>
  <si>
    <t>Текући расходи и издаци буџета по економској класификацији (годишњи план и извршење)</t>
  </si>
  <si>
    <t>Eкон.
Клас.</t>
  </si>
  <si>
    <t>ВРСТЕ РАСХОДА И
ИЗАДАТАКА</t>
  </si>
  <si>
    <t>Укупна средства</t>
  </si>
  <si>
    <t>Извршено из извора 01 01.01.-30.06.2026.</t>
  </si>
  <si>
    <t>Извршење из
остали извори
01.01.-30.06.2026.</t>
  </si>
  <si>
    <t>Укупно  извршено  01.01.-30.06.2026</t>
  </si>
  <si>
    <t>Проц.
Изврш</t>
  </si>
  <si>
    <t>РАСХОДИ ЗА ЗАПОСЛЕНЕ</t>
  </si>
  <si>
    <t>Плате и додаци запослених</t>
  </si>
  <si>
    <t>Социјални доприноси на терет
послодавца</t>
  </si>
  <si>
    <t>Социјална давања запосленима</t>
  </si>
  <si>
    <t>Накнаде за запослене</t>
  </si>
  <si>
    <t>Награде, бонуси и остали посебни расходи</t>
  </si>
  <si>
    <t>КОРИШЋЕЊЕ УСЛУГА И
РОБА</t>
  </si>
  <si>
    <t>Стални трошкови</t>
  </si>
  <si>
    <t>Трошкови путовања</t>
  </si>
  <si>
    <t>Услуге по уговору</t>
  </si>
  <si>
    <t>Специјализоване услуге</t>
  </si>
  <si>
    <t>Текуће поправке и одржавање</t>
  </si>
  <si>
    <t>Материјал</t>
  </si>
  <si>
    <t>ОТПЛАТА КАМАТА</t>
  </si>
  <si>
    <t>Отплата домаћих камата</t>
  </si>
  <si>
    <t>СУБВЕНЦИЈЕ</t>
  </si>
  <si>
    <t>Субвенције јавним нефинан. предузећима и органзацијама</t>
  </si>
  <si>
    <t>Субвенције приватним
предузећима</t>
  </si>
  <si>
    <t>ДОНАЦИЈЕ И ТРАНСФЕРИ</t>
  </si>
  <si>
    <t>Tрансфери осталим нивоима</t>
  </si>
  <si>
    <t>Дотације организацијама
обавезног социјалног осигурања</t>
  </si>
  <si>
    <t>Остале донације и трансфери</t>
  </si>
  <si>
    <t>СОЦИЈАЛНА ПОМОЋ</t>
  </si>
  <si>
    <t>Накнаде за социјалну заштиту из
буџета</t>
  </si>
  <si>
    <t>ОСТАЛИ РАСХОДИ</t>
  </si>
  <si>
    <t>Дотације невладиним организијам</t>
  </si>
  <si>
    <t>Порези, обавезне таксе, казне и пенали</t>
  </si>
  <si>
    <t>Новчане казне и пенали по
решењу судова</t>
  </si>
  <si>
    <t>Накнада штете</t>
  </si>
  <si>
    <t>АДМИНИСТРАТИВНИ
ТРАНСФЕРИ БУЏЕТА</t>
  </si>
  <si>
    <t>Средства резерве</t>
  </si>
  <si>
    <t>ОСНОВНА СРЕДСТВА</t>
  </si>
  <si>
    <t>Зграде и грађевински објекти</t>
  </si>
  <si>
    <t>Машине и опрема</t>
  </si>
  <si>
    <t>Остале некретмине и опрема</t>
  </si>
  <si>
    <t>Нематеријална имовина</t>
  </si>
  <si>
    <t>ПРИРОДНА ИМОВИНА</t>
  </si>
  <si>
    <t>Земљиште</t>
  </si>
  <si>
    <t>Отплата главнице домаћим кред</t>
  </si>
  <si>
    <t>УКУПНО РАСХОДИ И ИЗДАЦИ</t>
  </si>
  <si>
    <t xml:space="preserve"> Текући расходи и издаци буџета по програмској класификацији  годишњи план и извршење
</t>
  </si>
  <si>
    <t>Назив програма</t>
  </si>
  <si>
    <t>Извршено 01.01.-
30.06.2026.год.</t>
  </si>
  <si>
    <t>Проценат
Извршења</t>
  </si>
  <si>
    <t>1    Становање, урбанизам и просторно планирање</t>
  </si>
  <si>
    <t>2    Комунална делатност</t>
  </si>
  <si>
    <t>3   Локални економски развој</t>
  </si>
  <si>
    <t>4   Развој туризма</t>
  </si>
  <si>
    <t>5   Пољопривреда и рурални развој</t>
  </si>
  <si>
    <t>6   Заштита животне средине</t>
  </si>
  <si>
    <t>7   Организација саобраћаја и саобраћајна инфраструктура</t>
  </si>
  <si>
    <t>8   Предшколско васпитање и образовање</t>
  </si>
  <si>
    <t>9   Основно образовање и васпитање</t>
  </si>
  <si>
    <t>10  Средње образовање и васпитање</t>
  </si>
  <si>
    <t>11  Социјална и дечија заштита</t>
  </si>
  <si>
    <t>12 Здравствена заштита</t>
  </si>
  <si>
    <t>13 Развој културе и информисања</t>
  </si>
  <si>
    <t>14 Развој спорта и омладине</t>
  </si>
  <si>
    <t>15 Опште услуге локалне самоуправе</t>
  </si>
  <si>
    <t>16 Политички систем локалне самоуправе</t>
  </si>
  <si>
    <t>17 Енергетска ефикасност и обновљиви извори енергије</t>
  </si>
  <si>
    <t>Укупно по програмима:</t>
  </si>
  <si>
    <t>Структура издвајања буџета  општине за првих шест месеци 2026. године, по програмима, је  следећа:</t>
  </si>
  <si>
    <r>
      <rPr>
        <b/>
        <sz val="14"/>
        <color theme="1"/>
        <rFont val="Calibri"/>
        <charset val="134"/>
        <scheme val="minor"/>
      </rPr>
      <t xml:space="preserve">Програм 1: </t>
    </r>
    <r>
      <rPr>
        <sz val="14"/>
        <color theme="1"/>
        <rFont val="Calibri"/>
        <charset val="134"/>
        <scheme val="minor"/>
      </rPr>
      <t xml:space="preserve">Становање, урбанизам и просторно планирање, издвојено је 7.625.652,99 динара (57,51 %) годишњег плана. У оквиру овог програма обезбеђена су средства за финасирање пренетих обавеза за просторног плана општине Љиг, план генералне регулације Љиг, процену утицаја животне средине везане за ПГР, накнада трошкова рада запослених за озакоњење објеката, накнада за одузету земљу по судским решењима и геодетске услуге.  </t>
    </r>
  </si>
  <si>
    <r>
      <rPr>
        <b/>
        <sz val="14"/>
        <color theme="1"/>
        <rFont val="Calibri"/>
        <charset val="134"/>
        <scheme val="minor"/>
      </rPr>
      <t>Програм 2</t>
    </r>
    <r>
      <rPr>
        <sz val="14"/>
        <color theme="1"/>
        <rFont val="Calibri"/>
        <charset val="134"/>
        <scheme val="minor"/>
      </rPr>
      <t>: Комунална делатност, издвојено је 47.847.202,95 динара (51.44 %)  годишњег плана, а средства су планирана за одржавање водоснабдевање,  уређење и одржавање зеленила, јавну расвету и зоохигијену.</t>
    </r>
  </si>
  <si>
    <r>
      <rPr>
        <b/>
        <sz val="14"/>
        <color theme="1"/>
        <rFont val="Calibri"/>
        <charset val="134"/>
        <scheme val="minor"/>
      </rPr>
      <t>Програм 3</t>
    </r>
    <r>
      <rPr>
        <sz val="14"/>
        <color theme="1"/>
        <rFont val="Calibri"/>
        <charset val="134"/>
        <scheme val="minor"/>
      </rPr>
      <t xml:space="preserve">: Локални економски развој, извршено је 16.682.017.12 динара (29.04%) годишњег плана. У оквиру овог програма обезбеђена сус средства за финансирање реконструкције трга у Љигу. </t>
    </r>
  </si>
  <si>
    <r>
      <rPr>
        <b/>
        <sz val="14"/>
        <color theme="1"/>
        <rFont val="Calibri"/>
        <charset val="134"/>
        <scheme val="minor"/>
      </rPr>
      <t xml:space="preserve">Програм 4: </t>
    </r>
    <r>
      <rPr>
        <sz val="14"/>
        <color theme="1"/>
        <rFont val="Calibri"/>
        <charset val="134"/>
        <scheme val="minor"/>
      </rPr>
      <t xml:space="preserve">Развој туризма, извршен је са 3.877.651,08 динара (29,04 %)  годишњег плана. У оквиру овог програма врши се финасирање делатности Туристичке организације ( управљање развојем туризма и туристичка промоција), зараде запослених, стални трошкови, материјал и специјализоване услуге. </t>
    </r>
  </si>
  <si>
    <r>
      <rPr>
        <b/>
        <sz val="14"/>
        <color theme="1"/>
        <rFont val="Calibri"/>
        <charset val="134"/>
        <scheme val="minor"/>
      </rPr>
      <t xml:space="preserve">Програм 5: </t>
    </r>
    <r>
      <rPr>
        <sz val="14"/>
        <color theme="1"/>
        <rFont val="Calibri"/>
        <charset val="134"/>
        <scheme val="minor"/>
      </rPr>
      <t>Развој пољопривреде, извршен је са 312.342,00 динара (4.03%)  годишњег плана, средства су планирана за реализацију Програма подршке за спровођење пољопривредне политике и политике руралног развоја, финасирање накнада противградним стрелцина и трошкова накнада таксе Србија воде.</t>
    </r>
  </si>
  <si>
    <r>
      <rPr>
        <b/>
        <sz val="14"/>
        <color theme="1"/>
        <rFont val="Calibri"/>
        <charset val="134"/>
        <scheme val="minor"/>
      </rPr>
      <t xml:space="preserve">Програм 6: </t>
    </r>
    <r>
      <rPr>
        <sz val="14"/>
        <color theme="1"/>
        <rFont val="Calibri"/>
        <charset val="134"/>
        <scheme val="minor"/>
      </rPr>
      <t>Заштита животне средине, извршена је са 5.861.042,49 динара (53.87 %)  годишњег плана. Средства су планирана за реализацију Програма заштите животне средине,  дезинсекцију, уклањање дивљих депонија, откуп земље за рециклажно двориште  и израда пројекат рециклажног дворишта .</t>
    </r>
  </si>
  <si>
    <r>
      <rPr>
        <b/>
        <sz val="14"/>
        <rFont val="Calibri"/>
        <charset val="134"/>
        <scheme val="minor"/>
      </rPr>
      <t>Програм 7:</t>
    </r>
    <r>
      <rPr>
        <sz val="14"/>
        <rFont val="Calibri"/>
        <charset val="134"/>
        <scheme val="minor"/>
      </rPr>
      <t xml:space="preserve"> Организација саобраћаја и саобраћајна инфраструктура, издвојено је 4.376.661,00 динара (22.82 % ) планираних средстава. Средства су намењена за управљање саобраћајном инфраструктуром, за одржавање и изградњу путева на територији општине Љиг. </t>
    </r>
  </si>
  <si>
    <r>
      <rPr>
        <b/>
        <sz val="14"/>
        <color theme="1"/>
        <rFont val="Calibri"/>
        <charset val="134"/>
        <scheme val="minor"/>
      </rPr>
      <t>Програм 8:</t>
    </r>
    <r>
      <rPr>
        <sz val="14"/>
        <color theme="1"/>
        <rFont val="Calibri"/>
        <charset val="134"/>
        <scheme val="minor"/>
      </rPr>
      <t xml:space="preserve"> Предшколско васпитање и образовање, издвојено је 65.536.639,12 динара (50,29 %) годишњег плана. Средства су намењена за функционисање Предшколске установе „Каја“ Љиг.
</t>
    </r>
  </si>
  <si>
    <r>
      <rPr>
        <b/>
        <sz val="14"/>
        <color theme="1"/>
        <rFont val="Calibri"/>
        <charset val="134"/>
        <scheme val="minor"/>
      </rPr>
      <t xml:space="preserve">Програм 9: </t>
    </r>
    <r>
      <rPr>
        <sz val="14"/>
        <color theme="1"/>
        <rFont val="Calibri"/>
        <charset val="134"/>
        <scheme val="minor"/>
      </rPr>
      <t>Основно образовање и васпитање, издвојено је 34.957.248,74 динара (63,79 %)  планираних средстава. Средства су намењена за функционисање основних школа и финасирање бесплатног превоза ученика.</t>
    </r>
  </si>
  <si>
    <r>
      <rPr>
        <b/>
        <sz val="14"/>
        <color theme="1"/>
        <rFont val="Calibri"/>
        <charset val="134"/>
        <scheme val="minor"/>
      </rPr>
      <t>Програм 10:</t>
    </r>
    <r>
      <rPr>
        <sz val="14"/>
        <color theme="1"/>
        <rFont val="Calibri"/>
        <charset val="134"/>
        <scheme val="minor"/>
      </rPr>
      <t xml:space="preserve"> Средње образовање и васпитање, издвојено је 11.788.358,59 динара (65,36 %) планираних средстава. Средства намењена за функционисање средње школе и финасирање бесплатног превоза ученика.
</t>
    </r>
  </si>
  <si>
    <r>
      <rPr>
        <b/>
        <sz val="14"/>
        <color theme="1"/>
        <rFont val="Calibri"/>
        <charset val="134"/>
        <scheme val="minor"/>
      </rPr>
      <t xml:space="preserve">Програм 11: </t>
    </r>
    <r>
      <rPr>
        <sz val="14"/>
        <color theme="1"/>
        <rFont val="Calibri"/>
        <charset val="134"/>
        <scheme val="minor"/>
      </rPr>
      <t>Социјална и дечија заштита, издвојено је 21.593.155,40 динара (49.39 %) планираних средстава. Средства су издвојена за финансирање функционисањa Центра за социјални рад, финасирање социјалне заштите (једнократне помоћи), финансирање активности Црвеног крста, подршка рађању и родитељства за новорођену децу и  финасирање личних пратилаца</t>
    </r>
  </si>
  <si>
    <r>
      <rPr>
        <b/>
        <sz val="14"/>
        <color theme="1"/>
        <rFont val="Calibri"/>
        <charset val="134"/>
        <scheme val="minor"/>
      </rPr>
      <t>Програм 12:</t>
    </r>
    <r>
      <rPr>
        <sz val="14"/>
        <color theme="1"/>
        <rFont val="Calibri"/>
        <charset val="134"/>
        <scheme val="minor"/>
      </rPr>
      <t xml:space="preserve"> Здравствена заштита, извршен је са 1.125.001,72 динара (29,61%)  годишњег плана. Средства издвојена за финансирање установа примарне здравствене заштите – Дом здравља Љиг.</t>
    </r>
  </si>
  <si>
    <r>
      <rPr>
        <b/>
        <sz val="14"/>
        <color theme="1"/>
        <rFont val="Calibri"/>
        <charset val="134"/>
        <scheme val="minor"/>
      </rPr>
      <t>Програм 13:</t>
    </r>
    <r>
      <rPr>
        <sz val="14"/>
        <color theme="1"/>
        <rFont val="Calibri"/>
        <charset val="134"/>
        <scheme val="minor"/>
      </rPr>
      <t xml:space="preserve"> Развој културе и информисања, издвојено је 7.427.431,42 динара (48,01 %) годишњег плана. Средства издвојена за функционисање Градске библиотеке "Љиг", Историјског архива  и информисање.</t>
    </r>
  </si>
  <si>
    <r>
      <rPr>
        <b/>
        <sz val="14"/>
        <color theme="1"/>
        <rFont val="Calibri"/>
        <charset val="134"/>
        <scheme val="minor"/>
      </rPr>
      <t>Програм 14:</t>
    </r>
    <r>
      <rPr>
        <sz val="14"/>
        <color theme="1"/>
        <rFont val="Calibri"/>
        <charset val="134"/>
        <scheme val="minor"/>
      </rPr>
      <t xml:space="preserve"> Развој спорта и омладине, извршен је са 12.039.436.24 динара (38,47 %) годишњег плана. Средства издвојена за функционисање Спортског савеза општине Љиг по усвојеном програму за 2024. годину.</t>
    </r>
  </si>
  <si>
    <r>
      <rPr>
        <b/>
        <sz val="14"/>
        <color theme="1"/>
        <rFont val="Calibri"/>
        <charset val="134"/>
        <scheme val="minor"/>
      </rPr>
      <t>Програм 15:</t>
    </r>
    <r>
      <rPr>
        <sz val="14"/>
        <color theme="1"/>
        <rFont val="Calibri"/>
        <charset val="134"/>
        <scheme val="minor"/>
      </rPr>
      <t xml:space="preserve"> Oпште услуге локалне самоуправе, издвојено је 79.659.653.91 динара (42,27 %) планираних средстава. Средства се издвајају за финансирање трошкова Општинске управе општине Љиг и месних заједница.</t>
    </r>
  </si>
  <si>
    <r>
      <rPr>
        <b/>
        <sz val="14"/>
        <color theme="1"/>
        <rFont val="Calibri"/>
        <charset val="134"/>
        <scheme val="minor"/>
      </rPr>
      <t xml:space="preserve">Програм 16: </t>
    </r>
    <r>
      <rPr>
        <sz val="14"/>
        <color theme="1"/>
        <rFont val="Calibri"/>
        <charset val="134"/>
        <scheme val="minor"/>
      </rPr>
      <t>Политички систем локалне самоуправе, издвојено је 10.005.244.04 динара (44,75 %) планираних средстава. Средства се издвајају за финансирање трошкова Скупштине општине,  Општинског већа и Председника општине.</t>
    </r>
  </si>
  <si>
    <r>
      <rPr>
        <b/>
        <sz val="14"/>
        <color theme="1"/>
        <rFont val="Calibri"/>
        <charset val="134"/>
        <scheme val="minor"/>
      </rPr>
      <t xml:space="preserve">Програм 17: </t>
    </r>
    <r>
      <rPr>
        <sz val="14"/>
        <color theme="1"/>
        <rFont val="Calibri"/>
        <charset val="134"/>
        <scheme val="minor"/>
      </rPr>
      <t>Енергетска ефикасност и обновљиви извори енергије, издвојено је 31.708.140,74 динара (44,58%)  планираних средстава. Средства се издвајају за финасирање пројекат  унапређења енергетске ефикасности Дома културе Љиг.</t>
    </r>
  </si>
  <si>
    <t>ИЗВЕШТАЈ О РЕАЛИЗАЦИЈИ УКУПНИХ СРЕДСТАВА БУЏЕТА ПО ПРОГРАМСКИМ АКТИВНОСТИМА</t>
  </si>
  <si>
    <t>Назив програма и програмске активности</t>
  </si>
  <si>
    <t>Проценат извршења</t>
  </si>
  <si>
    <t>1101    Становање, урбанизам и просторно планирање</t>
  </si>
  <si>
    <t xml:space="preserve">0001 Просторно и урбанистичко планирање </t>
  </si>
  <si>
    <t>0002 Спровођење урбанистичких планова</t>
  </si>
  <si>
    <t>0003 Управљање грађевинским земљиштем</t>
  </si>
  <si>
    <t>0006 Означавање назива улица,тргова и зграда кућним бројевима</t>
  </si>
  <si>
    <t>1102   Комунална делатност</t>
  </si>
  <si>
    <t>0001 Управљање/одржавање јавним осветљењем</t>
  </si>
  <si>
    <t>0002 Одржавање јавних зелених површина</t>
  </si>
  <si>
    <t>0003 Одржавање чистоће на површинама јавне намене</t>
  </si>
  <si>
    <t>0004 Зоохигијенa</t>
  </si>
  <si>
    <t>0006 Одржавање гробља и погребне услуге</t>
  </si>
  <si>
    <t>0007 Производња и дистрибуција топлотне енергије</t>
  </si>
  <si>
    <t>0008 Управљање и одржавање водоводне инфраструктуре и снабдевање водом за пиће</t>
  </si>
  <si>
    <t>1502 Развој туризма</t>
  </si>
  <si>
    <t>0001 Управљање развојем туризма</t>
  </si>
  <si>
    <t>0101 Пољопривреда и рурални развој</t>
  </si>
  <si>
    <t>0001 Подршка за спровођење пољопривредне политике у локалној заједници</t>
  </si>
  <si>
    <t xml:space="preserve">0002 Мере подршке руралном развоју </t>
  </si>
  <si>
    <t>0401   Заштита животне средине</t>
  </si>
  <si>
    <t>0001 Управљање заштитом животне средине</t>
  </si>
  <si>
    <t>0002 Праћење квалитета елемената животне средине</t>
  </si>
  <si>
    <t>0004 Управљање отпадним водама</t>
  </si>
  <si>
    <t>0005 Управљање комуналним отпадом</t>
  </si>
  <si>
    <t>0006 Управљање осталим врстама комуналног отпада</t>
  </si>
  <si>
    <t>0701  Организација саобраћаја и саобраћајна инфраструктура</t>
  </si>
  <si>
    <t>0002 Управљање и одржавање саобраћајне инфраструктуре</t>
  </si>
  <si>
    <t>2002  Предшколско образовање</t>
  </si>
  <si>
    <t>0002 Функционисање и остваривање предшколског васпитања  и образовања</t>
  </si>
  <si>
    <t>2003   Основно образовање и васпитање</t>
  </si>
  <si>
    <t>0001 Реализација делатности основног образовања</t>
  </si>
  <si>
    <t>2004  Средње образовање и васпитање</t>
  </si>
  <si>
    <t>0001 Реализација делатности средњег образовања</t>
  </si>
  <si>
    <t>0902  Социјална и дечија заштита</t>
  </si>
  <si>
    <t>0001 Једнократне помоћи и други облици помоћи</t>
  </si>
  <si>
    <t>0005 Обаљање делатности установа социјалне заштите</t>
  </si>
  <si>
    <t>0016 Дневне услуге заједници</t>
  </si>
  <si>
    <t>0018 Подршка реализацији програма Црвеног крста</t>
  </si>
  <si>
    <t>0019 Подршка деци и породици са децом</t>
  </si>
  <si>
    <t>0020 Подршка рађању и родитељству</t>
  </si>
  <si>
    <t>1801 Здравствена заштита</t>
  </si>
  <si>
    <t>0001 Функционисање установа примарне здраствене заштите</t>
  </si>
  <si>
    <t>0002 Мртвозорство</t>
  </si>
  <si>
    <t>1201 Развој културе и информисања</t>
  </si>
  <si>
    <t>0001 Функционисање установа културе</t>
  </si>
  <si>
    <t>0002 Јачање културне продукције и уметничког стваралаштва</t>
  </si>
  <si>
    <t>0003 Унапређење система очувања и представљања културног историјског наслеђа</t>
  </si>
  <si>
    <t>0004 Остваривање и унапређење јавног интереса у области јавног информисања</t>
  </si>
  <si>
    <t>1301 Развој спорта и омладине</t>
  </si>
  <si>
    <t>0001 Подршка локалним спортским организацијама, удружењима и савезима</t>
  </si>
  <si>
    <t>0602 Опште услуге локалне самоуправе</t>
  </si>
  <si>
    <t>0001 Функционисање локалне самоуправе и градских општина</t>
  </si>
  <si>
    <t>0002 Функционисање месних заједница</t>
  </si>
  <si>
    <t>0003 Сервисирање јавног дуга</t>
  </si>
  <si>
    <t>0004 Општинско правобранилаштво</t>
  </si>
  <si>
    <t>0005 Омбудсман</t>
  </si>
  <si>
    <t>0009 Текућа буџетска резерва</t>
  </si>
  <si>
    <t>0010 Стална буџетска резерва</t>
  </si>
  <si>
    <t>0014 Управљање у ванредним ситуацијама</t>
  </si>
  <si>
    <t>2101 Политички систем локалне самоуправе</t>
  </si>
  <si>
    <t>0001 Функционисање скупштине</t>
  </si>
  <si>
    <t>0002 Функционисање извршних органа</t>
  </si>
  <si>
    <t>0501 Енергетска ефикасност и обновљиви извори енергије</t>
  </si>
  <si>
    <t>0001 Енергетски менаџмент</t>
  </si>
  <si>
    <t>Укупно по програмским активностима:</t>
  </si>
  <si>
    <t>ИЗВЕШТАЈ О РЕАЛИЗАЦИЈИ УКУПНИХ СРЕДСТАВА БУЏЕТА ПО ПРОЈЕКТИМА</t>
  </si>
  <si>
    <t>Назив програма пројекта</t>
  </si>
  <si>
    <t>Пројекат 0401-4005 Подрживи Рајац-уређење простора</t>
  </si>
  <si>
    <t>пројекат 0401-5003 Пројекат рециклажног дворишта</t>
  </si>
  <si>
    <t>0701   Организација саобраћаја и саобраћајна инфраструктура</t>
  </si>
  <si>
    <t>Пројекат 0701-5014 Потпорни зид на делу општинског пута КО Љиг</t>
  </si>
  <si>
    <t>0501   Енергетска ефикасност и обновљиви извори енергије</t>
  </si>
  <si>
    <t>Пројекат 0501-2024 Енергетска ефикасност Дома здравља</t>
  </si>
  <si>
    <t>Пројекат 0501-5010 Реконструкција Дома културе Љиг</t>
  </si>
  <si>
    <t>Пројекат 0501-5017 Енергетска ефикасност фискултурне сале</t>
  </si>
  <si>
    <t>1102 Комуналне делатности</t>
  </si>
  <si>
    <t>Пројекат 1102-5020 I фаза реконструкције водоводне мреже у Љигу</t>
  </si>
  <si>
    <t>Пројекат 1201-5001 Извођење грађевинских радова на Дому културе</t>
  </si>
  <si>
    <t xml:space="preserve">1301 Развој спорта и омладине </t>
  </si>
  <si>
    <t>Пројекат 1301-5018 Дечије игралиште код зграде општине</t>
  </si>
  <si>
    <t>1501 Локални економски развој</t>
  </si>
  <si>
    <t>Пројекат 1501-5001 Изградња улице Нова 5А у Љигу</t>
  </si>
  <si>
    <t>Пројекат 1501-5019 Реконструкција трга Љиг</t>
  </si>
  <si>
    <t>Укупно по пројектима:</t>
  </si>
  <si>
    <t>Извештај о реализацији укупних средстава буџета по корисницима</t>
  </si>
  <si>
    <t>НАЗИВ КОРИСНИКА</t>
  </si>
  <si>
    <t>ПЛАН</t>
  </si>
  <si>
    <t>РЕАЛИЗАЦИЈА</t>
  </si>
  <si>
    <t>Скупштина општине</t>
  </si>
  <si>
    <t>Председник општине</t>
  </si>
  <si>
    <t>Општинско веће</t>
  </si>
  <si>
    <t>Општинска управа</t>
  </si>
  <si>
    <t>УКУПНО</t>
  </si>
  <si>
    <t>ИЗВЕШТАЈ О РЕАЛИЗАЦИЈИ УКУПНИХ СРЕДСТАВА БУЏЕТА ПО ИЗВОРИМА ФИНАСИРАЊА</t>
  </si>
  <si>
    <t>ИЗВОР ФИНАСИРАЊА</t>
  </si>
  <si>
    <t>Класификација извора финасирања</t>
  </si>
  <si>
    <t>Планиран приход</t>
  </si>
  <si>
    <t>Остварен приход</t>
  </si>
  <si>
    <t>Реализација расхода</t>
  </si>
  <si>
    <t>01</t>
  </si>
  <si>
    <t>Општи приходи из буџета</t>
  </si>
  <si>
    <t>07</t>
  </si>
  <si>
    <t>Трансфер од других нивоа власти</t>
  </si>
  <si>
    <t>09</t>
  </si>
  <si>
    <t>13</t>
  </si>
  <si>
    <t>Нераспоређени вишак прихода из ранијих година</t>
  </si>
  <si>
    <t>16</t>
  </si>
  <si>
    <t>Родитељски динар</t>
  </si>
  <si>
    <t>17</t>
  </si>
  <si>
    <t>Неутрошена средства трансфера од других нивоа власти</t>
  </si>
  <si>
    <t xml:space="preserve"> Текући расходи и издаци буџета по функционалној класификацији  годишњи план и извршење.</t>
  </si>
  <si>
    <t>Функц. Клас.</t>
  </si>
  <si>
    <t>Назив функционалне класификације</t>
  </si>
  <si>
    <t>Извршење 01.01.-30.06.2026</t>
  </si>
  <si>
    <t>040</t>
  </si>
  <si>
    <t>Породица и деца</t>
  </si>
  <si>
    <t>070</t>
  </si>
  <si>
    <t>Социјална помоћ угроженом становништву</t>
  </si>
  <si>
    <t>090</t>
  </si>
  <si>
    <t>Социјална заштита некласификована на другом месту</t>
  </si>
  <si>
    <t>Извршни и законодавни орган</t>
  </si>
  <si>
    <t xml:space="preserve">Остале опште услуге </t>
  </si>
  <si>
    <t>Опште јавне услуге некласификоване на другом месту</t>
  </si>
  <si>
    <t>Трансакција јавног дуга</t>
  </si>
  <si>
    <t>Судови</t>
  </si>
  <si>
    <t>Јавни ред и безбедност некласификовани на другом месту</t>
  </si>
  <si>
    <t>Пољопривреда</t>
  </si>
  <si>
    <t>Шумарство</t>
  </si>
  <si>
    <t>Гориво и енергија</t>
  </si>
  <si>
    <t>Друмски саобраћај</t>
  </si>
  <si>
    <t>Туризам</t>
  </si>
  <si>
    <t>Управљање отпадом</t>
  </si>
  <si>
    <t>Управљање отпадним водама</t>
  </si>
  <si>
    <t>Смањење загађености</t>
  </si>
  <si>
    <t>Заштита животне средине</t>
  </si>
  <si>
    <t>Развој заједнице</t>
  </si>
  <si>
    <t>Водоснабдевање</t>
  </si>
  <si>
    <t>Улична расвета</t>
  </si>
  <si>
    <t>Послови становања и заједнице некласификовани на другом месту</t>
  </si>
  <si>
    <t>Опште медицинске услуге</t>
  </si>
  <si>
    <t>Услуге јавног здраства</t>
  </si>
  <si>
    <t>Услуге рекреације и спорта</t>
  </si>
  <si>
    <t>Услуге културе</t>
  </si>
  <si>
    <t>Услуге емитовања и штампања</t>
  </si>
  <si>
    <t>Јачање културне продукције и уметничког стваралаштва</t>
  </si>
  <si>
    <t>Предшколско образовање</t>
  </si>
  <si>
    <t>Основно образовање</t>
  </si>
  <si>
    <t>Средње образовања</t>
  </si>
  <si>
    <t>II ПОСЕБАН ДЕО</t>
  </si>
  <si>
    <t xml:space="preserve"> Планирани приходи и примања и извршени расходи и издаци у периоду јануара-јун 2026. године.</t>
  </si>
  <si>
    <t>Функц.кл.</t>
  </si>
  <si>
    <t>Број позиције</t>
  </si>
  <si>
    <t>ОПИС РАСХОДА</t>
  </si>
  <si>
    <t>План 2026</t>
  </si>
  <si>
    <t>структура у %</t>
  </si>
  <si>
    <t>Раздео</t>
  </si>
  <si>
    <t>СКУПШТИНА ОПШТИНЕ</t>
  </si>
  <si>
    <t>ПЛАТЕ, ДОДАЦИ И НАКНАДЕ ЗАПОСЛЕНИХ (ЗАРАДЕ)</t>
  </si>
  <si>
    <t>СОЦИЈАЛНИ ДОПРИНОСИ НА ТЕРЕТ ПОСЛОДАВЦА</t>
  </si>
  <si>
    <t>3</t>
  </si>
  <si>
    <t>ТРОШКОВИ ПУТОВАЊА</t>
  </si>
  <si>
    <t>УСЛУГЕ ПО УГОВОРУ</t>
  </si>
  <si>
    <t>ДОТАЦИЈЕ НЕВЛАДИНИМ ОРГАНИЗАЦИЈАМА</t>
  </si>
  <si>
    <t>Укупно за функц. кл.</t>
  </si>
  <si>
    <t>Укупно за раздео</t>
  </si>
  <si>
    <t>ПРЕДСЕДНИК ОПШТИНЕ</t>
  </si>
  <si>
    <t>Укупно за функц.кл.</t>
  </si>
  <si>
    <t>ОПШТИНСКО ВЕЋЕ</t>
  </si>
  <si>
    <t>ОПШТИНСКА УПРАВА</t>
  </si>
  <si>
    <t>Глава</t>
  </si>
  <si>
    <t>НАКНАДЕ ЗА СОЦИЈАЛНУ ЗАШТИТУ ИЗ БУЏЕТА</t>
  </si>
  <si>
    <t>12</t>
  </si>
  <si>
    <t>ТРАНСФЕРИ ОСТАЛИМ НИВОИМА ВЛАСТИ</t>
  </si>
  <si>
    <t>14</t>
  </si>
  <si>
    <t>СОЦИЈАЛНА ДАВАЊА ЗАПОСЛЕНИМА</t>
  </si>
  <si>
    <t>НАКНАДЕ ТРОШКОВА ЗА ЗАПОСЛЕНЕ</t>
  </si>
  <si>
    <t>НАГРАДЕ ЗАПОСЛЕНИМА И ОСТАЛИ ПОСЕБНИ РАСХОДИ</t>
  </si>
  <si>
    <t>СТАЛНИ ТРОШКОВИ</t>
  </si>
  <si>
    <t>СПЕЦИЈАЛИЗОВАНЕ УСЛУГЕ</t>
  </si>
  <si>
    <t>ТЕКУЋЕ ПОПРАВКЕ И ОДРЖАВАЊЕ</t>
  </si>
  <si>
    <t>МАТЕРИЈАЛ</t>
  </si>
  <si>
    <t>ПОРЕЗИ, ОБАВЕЗНЕ ТАКСЕ, КАЗНЕ И ПЕНАЛИ</t>
  </si>
  <si>
    <t>МАШИНЕ И ОПРЕМА</t>
  </si>
  <si>
    <t>ОСТАЛЕ НЕКРЕТНИНЕ И ОПРЕМА</t>
  </si>
  <si>
    <t>СРЕДСТВА РЕЗЕРВЕ</t>
  </si>
  <si>
    <t>ОТПЛАТА ДОМАЦИХ КАМАТА</t>
  </si>
  <si>
    <t>ОТПЛАТА ГЛАВНИЦЕ</t>
  </si>
  <si>
    <t>СУБВЕНЦИЈЕ ЈАВНИМ НЕФИНАНСИЈДКИМ ПРЕДИЗЕЋИМА</t>
  </si>
  <si>
    <t>ОСТАЛЕ ДОТАЦИЈЕ И ТРАНФЕРИ</t>
  </si>
  <si>
    <t>ЗГРАДЕ И ГРАЂЕВИНСКИ ОБЈЕКТИ</t>
  </si>
  <si>
    <t>50/1</t>
  </si>
  <si>
    <t>СУБВЕНЦИЈЕ ЈАВНИМ НЕФИНАНСИЈСКИМ ПРЕДУЗЕЦИМА И ОРГ</t>
  </si>
  <si>
    <t>72/1</t>
  </si>
  <si>
    <t>НОВЧАНЕ КАЗНЕ И ПЕНАЛИ ПО РЕШЕЊУ СУДОВА</t>
  </si>
  <si>
    <t>НАКНАДА ШТЕТЕ ЗА ПОВРЕДЕ ИЛИ ШТЕТУ НАНЕТУ ОД СТРАН</t>
  </si>
  <si>
    <t>ЗЕМЉИШТЕ</t>
  </si>
  <si>
    <t>84/1</t>
  </si>
  <si>
    <t>84/2</t>
  </si>
  <si>
    <t>84/3</t>
  </si>
  <si>
    <t>ДОТАЦИЈЕ ОРГАНИЗАЦИЈАМА ЗА ОБАВЕЗНО СОЦИЈАЛНО ОСИГ</t>
  </si>
  <si>
    <t>98/1</t>
  </si>
  <si>
    <t>99/1</t>
  </si>
  <si>
    <t>СУБВЕНЦИЈЕ ПРИВАТНИМ ПРЕДУЗЕЋИМА</t>
  </si>
  <si>
    <t>104/1</t>
  </si>
  <si>
    <t>ОСТАЛЕ ДОТАЦИЈЕ И ТРАНСФЕРИ</t>
  </si>
  <si>
    <t>4.01</t>
  </si>
  <si>
    <t>КУЛТУРА</t>
  </si>
  <si>
    <t>НЕМАТЕРИЈАЛНА ИМОВИНА</t>
  </si>
  <si>
    <t>УСЛУГЕ КУЛТУРЕ</t>
  </si>
  <si>
    <t>Укупно за главу</t>
  </si>
  <si>
    <t>4.02</t>
  </si>
  <si>
    <t>ПРЕДШКОЛСКО ОБРАЗОВАЊЕ</t>
  </si>
  <si>
    <t>4.03</t>
  </si>
  <si>
    <t>ТУРИЗАМ</t>
  </si>
  <si>
    <t>140/1</t>
  </si>
  <si>
    <t>4.04</t>
  </si>
  <si>
    <t>МЕСНЕ ЗАЈЕДНИЦЕ</t>
  </si>
  <si>
    <t>Опште јавне услуге</t>
  </si>
  <si>
    <t xml:space="preserve">ОПШТЕ ЈАВНЕ УСЛУГЕ НЕКЛАСИФИКОВАНЕ </t>
  </si>
  <si>
    <t>Укупно за БК</t>
  </si>
  <si>
    <t>БУЏЕТ ОПШТИНЕ ЉИГ</t>
  </si>
  <si>
    <t>ОБРАЗЛОЖЕЊЕ
ВЕЛИКИХ ОДСТУПАЊА ИЗМЕЂУ ОДОБРЕНИХ СРЕДСТАВА И ИЗВРШЕЊА</t>
  </si>
  <si>
    <t xml:space="preserve">              Према Извештају о извршењу Одлуке о буџету за 2026. годину за период  јануар - јун 2026. године, укупни приходи и примања  планирани су у износу од 793.339.073,00 динара а остварени у износу од 350.541.433,48 динара или 44,18 %. Највеће учешће у укупним приходима са 45,65 % имају порези на зараде, највеће одступање у односу на план имају мешовити и неодређени приходи. Код неких апропријација дошло је до измене на основу члана 61. Закону о буџетском систему преусмеравање 10% са апропријација које нису извршене на апропријације где су потребна средства као и отварање нових позиција на основу прихода који нису били познати. </t>
  </si>
  <si>
    <t>И З В Е Ш Т А Ј
О КОРИШЋЕЊУ СРЕДСТАВА ИЗ ТЕКУЋЕ БУЏЕТСКЕ РЕЗЕРВЕ</t>
  </si>
  <si>
    <t xml:space="preserve">                 Средства из текуће буџетске резерве у износу од 3.000.000,00 динара, апропријација 35, економска класификација 499, распоређена су решењима Општинског већа : решење  Број: 0025707809 донето 21.05.2026. године распоређеno 240,000.00 динара апропријација 32/0 економска класификација 512000-машине и опрема ; решење Број: 0025707809 донето 21.05.2026. године распоређено 1.684.000.00 динара апропријација 84/0, економска класификација 451000 субвенције; решење Број: 003053410 донето 25.06.2026. године распоређено 500.000,00 динара апропријација 99/1 економска класификација 511000 зграде и грађевински објекти. </t>
  </si>
  <si>
    <t>И З В Е Ш Т А Ј
О КОРИШЋЕЊУ СРЕДСТАВА ИЗ  СТАЛНЕ БУЏЕТСКЕ РЕЗЕРВЕ</t>
  </si>
  <si>
    <t xml:space="preserve">            Средства из сталне буџетске резерве нису коришћена.           
</t>
  </si>
  <si>
    <t>ИЗВЕШТАЈ
О ГАРАНЦИЈАМА ДАТИМ У ТОКУ ФИСКАЛНЕ ГОДИНЕ</t>
  </si>
  <si>
    <t xml:space="preserve">             На основу члана 16. Закона о јавном дугу(„Сл.гласник РС“ бр. 61/2005,107/2009, 78/2011, 68/2015, 95/2018, 91/2019 и 149/2020) само република може дати гаранцију.</t>
  </si>
  <si>
    <t>И З В Е Ш Т А Ј
О ПРИМЉЕНИМ ДОНАЦИЈАМА И ЗАДУЖЕЊУ И ИЗВРШЕНИМ ОТПЛАТАМА ДУГОВА</t>
  </si>
  <si>
    <t xml:space="preserve">           На основу сагласности Министраства финансија која је добијена 21. јула 2023. године, општина Љиг је  31.08.2023. године потписла уговор о кредиту у износу од 28.890.000,00 динара са Банком поштанска штедионица А.Д. Београд. Намена кредита је финансирање капиталних инвестиција- реконструкцију тротоара, грејс период годину дана, ануитети се отплаћују месечно пет година од истека грејс периода са номиналном каматном стопом 9,99%. Крајем 2023. године повучен је део кредита у износу од 23.247.629,52 динара на основу привремене ситуације извођоча радова, почетком 2024. године на основу окончане ситуације повучено је 4.231.214,80 динара. Обавеза по основу кредита износи 19.211.671,74 динара. Финасирана је камата у износу од 913.661,15 динара и главнице у износ 2.747.884,44 динара за првих шест месеци у 2026. години.                                                                                                                                                                                                                                                                                                                    </t>
  </si>
  <si>
    <t xml:space="preserve">ОДЕЉЕЊЕ ЗА ФИНАСИЈЕ                                  ОПШТИНСКЕ УПРАВЕ ОПШТИНЕ ЉИГ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</si>
</sst>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5">
    <font>
      <sz val="11"/>
      <color theme="1"/>
      <name val="Calibri"/>
      <charset val="134"/>
      <scheme val="minor"/>
    </font>
    <font>
      <b/>
      <sz val="11"/>
      <color theme="1"/>
      <name val="Calibri"/>
      <charset val="134"/>
      <scheme val="minor"/>
    </font>
    <font>
      <b/>
      <u/>
      <sz val="11"/>
      <color theme="1"/>
      <name val="Calibri"/>
      <charset val="134"/>
      <scheme val="minor"/>
    </font>
    <font>
      <b/>
      <sz val="16"/>
      <color theme="1"/>
      <name val="Calibri"/>
      <charset val="134"/>
      <scheme val="minor"/>
    </font>
    <font>
      <sz val="14"/>
      <color theme="1"/>
      <name val="Calibri"/>
      <charset val="134"/>
      <scheme val="minor"/>
    </font>
    <font>
      <sz val="12"/>
      <color theme="1"/>
      <name val="Calibri"/>
      <charset val="134"/>
      <scheme val="minor"/>
    </font>
    <font>
      <b/>
      <i/>
      <sz val="11"/>
      <color theme="1"/>
      <name val="Calibri"/>
      <charset val="134"/>
      <scheme val="minor"/>
    </font>
    <font>
      <sz val="11"/>
      <name val="Calibri"/>
      <charset val="134"/>
      <scheme val="minor"/>
    </font>
    <font>
      <b/>
      <i/>
      <sz val="11"/>
      <name val="Calibri"/>
      <charset val="134"/>
      <scheme val="minor"/>
    </font>
    <font>
      <b/>
      <sz val="11"/>
      <name val="Calibri"/>
      <charset val="134"/>
      <scheme val="minor"/>
    </font>
    <font>
      <b/>
      <sz val="14"/>
      <name val="Calibri"/>
      <charset val="134"/>
      <scheme val="minor"/>
    </font>
    <font>
      <sz val="14"/>
      <name val="Calibri"/>
      <charset val="134"/>
      <scheme val="minor"/>
    </font>
    <font>
      <sz val="11"/>
      <color rgb="FFFF0000"/>
      <name val="Calibri"/>
      <charset val="134"/>
      <scheme val="minor"/>
    </font>
    <font>
      <sz val="14"/>
      <color rgb="FFFF0000"/>
      <name val="Calibri"/>
      <charset val="134"/>
      <scheme val="minor"/>
    </font>
    <font>
      <b/>
      <sz val="12"/>
      <color theme="1"/>
      <name val="Calibri"/>
      <charset val="134"/>
      <scheme val="minor"/>
    </font>
    <font>
      <sz val="12"/>
      <name val="Calibri"/>
      <charset val="134"/>
      <scheme val="minor"/>
    </font>
    <font>
      <b/>
      <sz val="12"/>
      <name val="Calibri"/>
      <charset val="134"/>
      <scheme val="minor"/>
    </font>
    <font>
      <b/>
      <sz val="12"/>
      <color theme="1"/>
      <name val="Calibri"/>
      <charset val="238"/>
      <scheme val="minor"/>
    </font>
    <font>
      <sz val="12"/>
      <color theme="1"/>
      <name val="Calibri"/>
      <charset val="238"/>
      <scheme val="minor"/>
    </font>
    <font>
      <sz val="12"/>
      <color rgb="FFFF0000"/>
      <name val="Calibri"/>
      <charset val="134"/>
      <scheme val="minor"/>
    </font>
    <font>
      <b/>
      <sz val="14"/>
      <color theme="1"/>
      <name val="Calibri"/>
      <charset val="238"/>
      <scheme val="minor"/>
    </font>
    <font>
      <b/>
      <sz val="9"/>
      <color theme="1"/>
      <name val="Calibri"/>
      <charset val="238"/>
      <scheme val="minor"/>
    </font>
    <font>
      <sz val="9"/>
      <color theme="1"/>
      <name val="Calibri"/>
      <charset val="134"/>
      <scheme val="minor"/>
    </font>
    <font>
      <sz val="11"/>
      <color theme="1"/>
      <name val="Calibri"/>
      <charset val="134"/>
    </font>
    <font>
      <b/>
      <sz val="10"/>
      <color theme="1"/>
      <name val="Calibri"/>
      <charset val="134"/>
      <scheme val="minor"/>
    </font>
    <font>
      <b/>
      <sz val="9"/>
      <color theme="1"/>
      <name val="Calibri"/>
      <charset val="134"/>
      <scheme val="minor"/>
    </font>
    <font>
      <b/>
      <sz val="10"/>
      <color rgb="FF000000"/>
      <name val="Calibri"/>
      <charset val="134"/>
      <scheme val="minor"/>
    </font>
    <font>
      <b/>
      <sz val="10"/>
      <name val="Calibri"/>
      <charset val="134"/>
      <scheme val="minor"/>
    </font>
    <font>
      <sz val="10"/>
      <color theme="1"/>
      <name val="Calibri"/>
      <charset val="134"/>
      <scheme val="minor"/>
    </font>
    <font>
      <sz val="10"/>
      <color rgb="FF000000"/>
      <name val="Calibri"/>
      <charset val="134"/>
      <scheme val="minor"/>
    </font>
    <font>
      <sz val="10"/>
      <name val="Calibri"/>
      <charset val="134"/>
      <scheme val="minor"/>
    </font>
    <font>
      <sz val="14"/>
      <name val="Calibri"/>
      <charset val="134"/>
      <scheme val="minor"/>
    </font>
    <font>
      <sz val="14"/>
      <color theme="1"/>
      <name val="Calibri"/>
      <charset val="134"/>
      <scheme val="minor"/>
    </font>
    <font>
      <b/>
      <sz val="14"/>
      <color theme="1"/>
      <name val="Calibri"/>
      <charset val="134"/>
      <scheme val="minor"/>
    </font>
    <font>
      <sz val="11"/>
      <color theme="1"/>
      <name val="Calibri"/>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43" fontId="34" fillId="0" borderId="0" applyFont="0" applyFill="0" applyBorder="0" applyAlignment="0" applyProtection="0"/>
    <xf numFmtId="9" fontId="34" fillId="0" borderId="0" applyFont="0" applyFill="0" applyBorder="0" applyAlignment="0" applyProtection="0"/>
  </cellStyleXfs>
  <cellXfs count="375">
    <xf numFmtId="0" fontId="0" fillId="0" borderId="0" xfId="0"/>
    <xf numFmtId="0" fontId="1" fillId="0" borderId="0" xfId="0" applyFont="1"/>
    <xf numFmtId="0" fontId="2" fillId="0" borderId="0" xfId="0" applyFont="1"/>
    <xf numFmtId="0" fontId="5" fillId="0" borderId="0" xfId="0" applyFont="1"/>
    <xf numFmtId="0" fontId="1" fillId="0" borderId="1" xfId="0" applyFont="1" applyBorder="1" applyAlignment="1">
      <alignment horizontal="center" vertical="center"/>
    </xf>
    <xf numFmtId="0" fontId="1" fillId="0" borderId="1" xfId="0" applyFont="1" applyBorder="1" applyAlignment="1">
      <alignment horizontal="center" wrapText="1"/>
    </xf>
    <xf numFmtId="0" fontId="0" fillId="0" borderId="1" xfId="0" applyBorder="1" applyAlignment="1">
      <alignment horizontal="center"/>
    </xf>
    <xf numFmtId="0" fontId="0" fillId="0" borderId="1" xfId="0" applyBorder="1" applyAlignment="1">
      <alignment horizontal="center" vertical="center"/>
    </xf>
    <xf numFmtId="0" fontId="6" fillId="0" borderId="1" xfId="0" applyFont="1" applyBorder="1" applyAlignment="1">
      <alignment horizontal="center" wrapText="1"/>
    </xf>
    <xf numFmtId="0" fontId="0" fillId="0" borderId="1" xfId="0" applyBorder="1" applyAlignment="1">
      <alignment horizontal="center" vertical="center" wrapText="1"/>
    </xf>
    <xf numFmtId="0" fontId="6" fillId="0" borderId="1" xfId="0" applyFont="1" applyBorder="1" applyAlignment="1">
      <alignment horizontal="center" vertical="center"/>
    </xf>
    <xf numFmtId="0" fontId="6" fillId="0" borderId="0" xfId="0" applyFont="1" applyAlignment="1">
      <alignment horizontal="center"/>
    </xf>
    <xf numFmtId="0" fontId="6" fillId="0" borderId="0" xfId="0" applyFont="1" applyAlignment="1">
      <alignment horizontal="center" vertical="center"/>
    </xf>
    <xf numFmtId="4" fontId="6" fillId="0" borderId="0" xfId="0" applyNumberFormat="1" applyFont="1" applyAlignment="1">
      <alignment horizontal="center"/>
    </xf>
    <xf numFmtId="2" fontId="6" fillId="0" borderId="0" xfId="0" applyNumberFormat="1" applyFont="1" applyAlignment="1">
      <alignment horizontal="center"/>
    </xf>
    <xf numFmtId="0" fontId="0" fillId="0" borderId="0" xfId="0" applyAlignment="1">
      <alignment horizontal="center" vertical="center" wrapText="1"/>
    </xf>
    <xf numFmtId="0" fontId="0" fillId="0" borderId="0" xfId="0" applyAlignment="1">
      <alignment horizontal="center"/>
    </xf>
    <xf numFmtId="4" fontId="0" fillId="0" borderId="0" xfId="0" applyNumberFormat="1" applyAlignment="1">
      <alignment horizontal="center"/>
    </xf>
    <xf numFmtId="2" fontId="0" fillId="0" borderId="0" xfId="0" applyNumberFormat="1" applyAlignment="1">
      <alignment horizontal="center"/>
    </xf>
    <xf numFmtId="0" fontId="1" fillId="0" borderId="1" xfId="0" applyFont="1" applyBorder="1" applyAlignment="1">
      <alignment wrapText="1"/>
    </xf>
    <xf numFmtId="0" fontId="0" fillId="0" borderId="1" xfId="0" applyBorder="1"/>
    <xf numFmtId="10" fontId="0" fillId="0" borderId="0" xfId="0" applyNumberFormat="1"/>
    <xf numFmtId="16" fontId="1" fillId="0" borderId="1" xfId="0" applyNumberFormat="1" applyFont="1" applyBorder="1" applyAlignment="1">
      <alignment horizontal="center" vertical="center"/>
    </xf>
    <xf numFmtId="0" fontId="0" fillId="0" borderId="1" xfId="0" applyBorder="1" applyAlignment="1">
      <alignment vertical="center"/>
    </xf>
    <xf numFmtId="0" fontId="0" fillId="0" borderId="1" xfId="0" applyBorder="1" applyAlignment="1">
      <alignment wrapText="1"/>
    </xf>
    <xf numFmtId="4" fontId="1" fillId="0" borderId="1" xfId="0" applyNumberFormat="1" applyFont="1" applyBorder="1"/>
    <xf numFmtId="10" fontId="1" fillId="0" borderId="1" xfId="0" applyNumberFormat="1" applyFont="1" applyBorder="1"/>
    <xf numFmtId="4" fontId="0" fillId="0" borderId="1" xfId="0" applyNumberFormat="1" applyBorder="1"/>
    <xf numFmtId="4" fontId="0" fillId="0" borderId="1" xfId="0" applyNumberFormat="1" applyBorder="1" applyAlignment="1">
      <alignment vertical="center"/>
    </xf>
    <xf numFmtId="0" fontId="1" fillId="0" borderId="1" xfId="0" applyFont="1" applyBorder="1"/>
    <xf numFmtId="0" fontId="1" fillId="0" borderId="1" xfId="0" applyFont="1" applyBorder="1" applyAlignment="1">
      <alignment vertical="center"/>
    </xf>
    <xf numFmtId="4" fontId="2" fillId="0" borderId="1" xfId="0" applyNumberFormat="1" applyFont="1" applyBorder="1"/>
    <xf numFmtId="0" fontId="4" fillId="0" borderId="0" xfId="0" applyFont="1"/>
    <xf numFmtId="0" fontId="12" fillId="0" borderId="0" xfId="0" applyFont="1" applyAlignment="1">
      <alignment vertical="top" wrapText="1"/>
    </xf>
    <xf numFmtId="10" fontId="1" fillId="0" borderId="1" xfId="0" applyNumberFormat="1" applyFont="1" applyBorder="1" applyAlignment="1">
      <alignment vertical="center"/>
    </xf>
    <xf numFmtId="10" fontId="0" fillId="0" borderId="1" xfId="0" applyNumberFormat="1" applyBorder="1" applyAlignment="1">
      <alignment vertical="center"/>
    </xf>
    <xf numFmtId="4" fontId="0" fillId="0" borderId="0" xfId="0" applyNumberFormat="1"/>
    <xf numFmtId="4" fontId="1" fillId="0" borderId="0" xfId="0" applyNumberFormat="1" applyFont="1"/>
    <xf numFmtId="0" fontId="7" fillId="0" borderId="1" xfId="0" applyFont="1" applyBorder="1" applyAlignment="1">
      <alignment horizontal="center" vertical="center"/>
    </xf>
    <xf numFmtId="10" fontId="0" fillId="0" borderId="1" xfId="0" applyNumberFormat="1" applyBorder="1" applyAlignment="1">
      <alignment horizontal="center" vertical="center"/>
    </xf>
    <xf numFmtId="10" fontId="1" fillId="0" borderId="1" xfId="0" applyNumberFormat="1" applyFont="1" applyBorder="1" applyAlignment="1">
      <alignment horizontal="center" vertical="center"/>
    </xf>
    <xf numFmtId="2" fontId="0" fillId="0" borderId="0" xfId="0" applyNumberFormat="1"/>
    <xf numFmtId="10" fontId="0" fillId="0" borderId="1" xfId="0" applyNumberFormat="1" applyBorder="1"/>
    <xf numFmtId="4" fontId="4" fillId="0" borderId="0" xfId="0" applyNumberFormat="1" applyFont="1"/>
    <xf numFmtId="0" fontId="20" fillId="0" borderId="0" xfId="0" applyFont="1" applyAlignment="1">
      <alignment horizontal="center" wrapText="1"/>
    </xf>
    <xf numFmtId="0" fontId="21" fillId="0" borderId="1" xfId="0" applyFont="1" applyBorder="1" applyAlignment="1">
      <alignment horizontal="left" vertical="center"/>
    </xf>
    <xf numFmtId="10" fontId="5" fillId="0" borderId="1" xfId="0" applyNumberFormat="1" applyFont="1" applyBorder="1" applyAlignment="1">
      <alignment horizontal="center" vertical="center" wrapText="1"/>
    </xf>
    <xf numFmtId="10" fontId="14"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14" fillId="0" borderId="0" xfId="0" applyFont="1" applyAlignment="1">
      <alignment horizontal="center"/>
    </xf>
    <xf numFmtId="4" fontId="5" fillId="0" borderId="0" xfId="0" applyNumberFormat="1" applyFont="1" applyAlignment="1">
      <alignment horizontal="center"/>
    </xf>
    <xf numFmtId="0" fontId="5" fillId="0" borderId="0" xfId="0" applyFont="1" applyAlignment="1">
      <alignment horizontal="center"/>
    </xf>
    <xf numFmtId="0" fontId="23" fillId="0" borderId="1" xfId="0" applyFont="1" applyBorder="1" applyAlignment="1">
      <alignment wrapText="1"/>
    </xf>
    <xf numFmtId="49" fontId="23" fillId="0" borderId="1" xfId="0" applyNumberFormat="1" applyFont="1" applyBorder="1" applyAlignment="1">
      <alignment horizontal="center" vertical="center" wrapText="1"/>
    </xf>
    <xf numFmtId="10" fontId="23" fillId="0" borderId="1" xfId="2" applyNumberFormat="1" applyFont="1" applyBorder="1" applyAlignment="1">
      <alignment wrapText="1"/>
    </xf>
    <xf numFmtId="0" fontId="23" fillId="0" borderId="1" xfId="0" applyFont="1" applyBorder="1" applyAlignment="1">
      <alignment horizontal="center" vertical="center"/>
    </xf>
    <xf numFmtId="10" fontId="23" fillId="0" borderId="1" xfId="2" applyNumberFormat="1" applyFont="1" applyBorder="1"/>
    <xf numFmtId="0" fontId="23" fillId="0" borderId="1" xfId="0" applyFont="1" applyBorder="1"/>
    <xf numFmtId="0" fontId="4" fillId="0" borderId="0" xfId="0" applyFont="1" applyAlignment="1">
      <alignment wrapText="1"/>
    </xf>
    <xf numFmtId="0" fontId="0" fillId="0" borderId="0" xfId="0" applyAlignment="1">
      <alignment horizontal="center" wrapText="1"/>
    </xf>
    <xf numFmtId="0" fontId="24" fillId="0" borderId="1" xfId="0" applyFont="1" applyBorder="1" applyAlignment="1">
      <alignment vertical="center" wrapText="1"/>
    </xf>
    <xf numFmtId="0" fontId="25" fillId="0" borderId="1" xfId="0" applyFont="1" applyBorder="1" applyAlignment="1">
      <alignment vertical="center" wrapText="1"/>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6" fillId="0" borderId="0" xfId="0" applyFont="1" applyAlignment="1">
      <alignment vertical="center"/>
    </xf>
    <xf numFmtId="0" fontId="27" fillId="0" borderId="0" xfId="0" applyFont="1"/>
    <xf numFmtId="0" fontId="28" fillId="0" borderId="0" xfId="0" applyFont="1"/>
    <xf numFmtId="0" fontId="28" fillId="0" borderId="0" xfId="0" applyFont="1" applyAlignment="1">
      <alignment horizontal="center"/>
    </xf>
    <xf numFmtId="0" fontId="29" fillId="0" borderId="1" xfId="0" applyFont="1" applyBorder="1" applyAlignment="1">
      <alignment vertical="center"/>
    </xf>
    <xf numFmtId="0" fontId="29" fillId="0" borderId="1" xfId="0" applyFont="1" applyBorder="1" applyAlignment="1">
      <alignment horizontal="center" vertical="center"/>
    </xf>
    <xf numFmtId="4" fontId="29" fillId="0" borderId="1" xfId="0" applyNumberFormat="1" applyFont="1" applyBorder="1" applyAlignment="1">
      <alignment vertical="center"/>
    </xf>
    <xf numFmtId="10" fontId="29" fillId="0" borderId="1" xfId="0" applyNumberFormat="1" applyFont="1" applyBorder="1" applyAlignment="1">
      <alignment vertical="center"/>
    </xf>
    <xf numFmtId="49" fontId="29" fillId="0" borderId="1" xfId="0" applyNumberFormat="1" applyFont="1" applyBorder="1" applyAlignment="1">
      <alignment horizontal="center" vertical="center"/>
    </xf>
    <xf numFmtId="0" fontId="28" fillId="0" borderId="1" xfId="0" applyFont="1" applyBorder="1"/>
    <xf numFmtId="0" fontId="26" fillId="0" borderId="1" xfId="0" applyFont="1" applyBorder="1" applyAlignment="1">
      <alignment vertical="center"/>
    </xf>
    <xf numFmtId="0" fontId="28" fillId="0" borderId="1" xfId="0" applyFont="1" applyBorder="1" applyAlignment="1">
      <alignment horizontal="center"/>
    </xf>
    <xf numFmtId="0" fontId="26" fillId="0" borderId="1" xfId="0" applyFont="1" applyBorder="1" applyAlignment="1">
      <alignment horizontal="center" vertical="center"/>
    </xf>
    <xf numFmtId="0" fontId="26" fillId="0" borderId="0" xfId="0" applyFont="1" applyAlignment="1">
      <alignment horizontal="center" vertical="center"/>
    </xf>
    <xf numFmtId="0" fontId="24" fillId="0" borderId="0" xfId="0" applyFont="1"/>
    <xf numFmtId="4" fontId="28" fillId="0" borderId="0" xfId="0" applyNumberFormat="1" applyFont="1"/>
    <xf numFmtId="0" fontId="26" fillId="0" borderId="1" xfId="0" applyFont="1" applyBorder="1" applyAlignment="1">
      <alignment horizontal="left" vertical="center"/>
    </xf>
    <xf numFmtId="49" fontId="26" fillId="0" borderId="0" xfId="0" applyNumberFormat="1" applyFont="1" applyAlignment="1">
      <alignment horizontal="center" vertical="center"/>
    </xf>
    <xf numFmtId="49" fontId="26" fillId="0" borderId="1" xfId="0" applyNumberFormat="1" applyFont="1" applyBorder="1" applyAlignment="1">
      <alignment horizontal="right" vertical="center"/>
    </xf>
    <xf numFmtId="4" fontId="26" fillId="0" borderId="1" xfId="0" applyNumberFormat="1" applyFont="1" applyBorder="1" applyAlignment="1">
      <alignment vertical="center"/>
    </xf>
    <xf numFmtId="4" fontId="28" fillId="0" borderId="1" xfId="0" applyNumberFormat="1" applyFont="1" applyBorder="1"/>
    <xf numFmtId="10" fontId="28" fillId="0" borderId="1" xfId="0" applyNumberFormat="1" applyFont="1" applyBorder="1"/>
    <xf numFmtId="49" fontId="26" fillId="0" borderId="1" xfId="0" applyNumberFormat="1" applyFont="1" applyBorder="1" applyAlignment="1">
      <alignment vertical="center"/>
    </xf>
    <xf numFmtId="0" fontId="27" fillId="0" borderId="0" xfId="0" applyFont="1" applyAlignment="1">
      <alignment horizontal="center" vertical="center"/>
    </xf>
    <xf numFmtId="0" fontId="29" fillId="0" borderId="1" xfId="0" applyFont="1" applyBorder="1" applyAlignment="1">
      <alignment horizontal="right" vertical="center"/>
    </xf>
    <xf numFmtId="0" fontId="29" fillId="0" borderId="1" xfId="0" applyFont="1" applyBorder="1" applyAlignment="1">
      <alignment horizontal="left" vertical="center"/>
    </xf>
    <xf numFmtId="4" fontId="29" fillId="0" borderId="1" xfId="0" applyNumberFormat="1" applyFont="1" applyBorder="1" applyAlignment="1">
      <alignment horizontal="right" vertical="center"/>
    </xf>
    <xf numFmtId="10" fontId="29" fillId="0" borderId="1" xfId="0" applyNumberFormat="1" applyFont="1" applyBorder="1" applyAlignment="1">
      <alignment horizontal="right" vertical="center"/>
    </xf>
    <xf numFmtId="0" fontId="28" fillId="0" borderId="1" xfId="0" applyFont="1" applyBorder="1" applyAlignment="1">
      <alignment horizontal="left"/>
    </xf>
    <xf numFmtId="0" fontId="26" fillId="0" borderId="1" xfId="0" applyFont="1" applyBorder="1" applyAlignment="1">
      <alignment horizontal="right" vertical="center"/>
    </xf>
    <xf numFmtId="4" fontId="26" fillId="0" borderId="1" xfId="0" applyNumberFormat="1" applyFont="1" applyBorder="1" applyAlignment="1">
      <alignment horizontal="right" vertical="center"/>
    </xf>
    <xf numFmtId="4" fontId="29" fillId="0" borderId="1" xfId="0" applyNumberFormat="1" applyFont="1" applyBorder="1" applyAlignment="1">
      <alignment horizontal="right"/>
    </xf>
    <xf numFmtId="0" fontId="26" fillId="0" borderId="0" xfId="0" applyFont="1" applyAlignment="1">
      <alignment horizontal="left" vertical="center"/>
    </xf>
    <xf numFmtId="0" fontId="28" fillId="0" borderId="0" xfId="0" applyFont="1" applyAlignment="1">
      <alignment horizontal="left"/>
    </xf>
    <xf numFmtId="4" fontId="29" fillId="0" borderId="0" xfId="0" applyNumberFormat="1" applyFont="1" applyAlignment="1">
      <alignment vertical="center"/>
    </xf>
    <xf numFmtId="4" fontId="29" fillId="0" borderId="0" xfId="0" applyNumberFormat="1" applyFont="1" applyAlignment="1">
      <alignment horizontal="right" vertical="center"/>
    </xf>
    <xf numFmtId="10" fontId="29" fillId="0" borderId="0" xfId="0" applyNumberFormat="1" applyFont="1" applyAlignment="1">
      <alignment vertical="center"/>
    </xf>
    <xf numFmtId="0" fontId="30" fillId="0" borderId="1" xfId="0" applyFont="1" applyBorder="1" applyAlignment="1">
      <alignment horizontal="center" vertical="center"/>
    </xf>
    <xf numFmtId="0" fontId="29" fillId="0" borderId="12" xfId="0" applyFont="1" applyBorder="1" applyAlignment="1">
      <alignment horizontal="center" vertical="center"/>
    </xf>
    <xf numFmtId="0" fontId="28" fillId="0" borderId="0" xfId="0" applyFont="1" applyAlignment="1">
      <alignment horizontal="right"/>
    </xf>
    <xf numFmtId="4" fontId="28" fillId="0" borderId="0" xfId="0" applyNumberFormat="1" applyFont="1" applyAlignment="1">
      <alignment horizontal="right"/>
    </xf>
    <xf numFmtId="0" fontId="29" fillId="0" borderId="10" xfId="0" applyFont="1" applyBorder="1" applyAlignment="1">
      <alignment horizontal="center" vertical="center"/>
    </xf>
    <xf numFmtId="4" fontId="27" fillId="0" borderId="1" xfId="0" applyNumberFormat="1" applyFont="1" applyBorder="1" applyAlignment="1">
      <alignment vertical="center"/>
    </xf>
    <xf numFmtId="0" fontId="26" fillId="0" borderId="0" xfId="0" applyFont="1" applyAlignment="1">
      <alignment horizontal="left" vertical="top"/>
    </xf>
    <xf numFmtId="0" fontId="29" fillId="0" borderId="1" xfId="0" applyFont="1" applyBorder="1" applyAlignment="1">
      <alignment horizontal="center" vertical="top"/>
    </xf>
    <xf numFmtId="10" fontId="26" fillId="0" borderId="1" xfId="0" applyNumberFormat="1" applyFont="1" applyBorder="1" applyAlignment="1">
      <alignment vertical="center"/>
    </xf>
    <xf numFmtId="0" fontId="3" fillId="0" borderId="0" xfId="0" applyFont="1" applyAlignment="1">
      <alignment horizontal="center" vertical="top" wrapText="1"/>
    </xf>
    <xf numFmtId="0" fontId="3" fillId="0" borderId="0" xfId="0" applyFont="1" applyAlignment="1">
      <alignment horizontal="center" vertical="center"/>
    </xf>
    <xf numFmtId="0" fontId="3" fillId="0" borderId="0" xfId="0" applyFont="1" applyAlignment="1">
      <alignment horizontal="center" vertical="top"/>
    </xf>
    <xf numFmtId="0" fontId="0" fillId="0" borderId="1" xfId="0" applyBorder="1" applyAlignment="1">
      <alignment horizontal="center"/>
    </xf>
    <xf numFmtId="4" fontId="0" fillId="0" borderId="1" xfId="0" applyNumberFormat="1" applyBorder="1" applyAlignment="1">
      <alignment horizontal="center"/>
    </xf>
    <xf numFmtId="2" fontId="0" fillId="0" borderId="1" xfId="0" applyNumberFormat="1" applyBorder="1" applyAlignment="1">
      <alignment horizontal="center"/>
    </xf>
    <xf numFmtId="4" fontId="7" fillId="0" borderId="1" xfId="0" applyNumberFormat="1" applyFont="1" applyBorder="1" applyAlignment="1">
      <alignment horizontal="center"/>
    </xf>
    <xf numFmtId="0" fontId="6" fillId="0" borderId="1" xfId="0" applyFont="1" applyBorder="1" applyAlignment="1">
      <alignment horizontal="center"/>
    </xf>
    <xf numFmtId="4" fontId="8" fillId="0" borderId="1" xfId="0" applyNumberFormat="1" applyFont="1" applyBorder="1" applyAlignment="1">
      <alignment horizontal="center"/>
    </xf>
    <xf numFmtId="0" fontId="8" fillId="0" borderId="1" xfId="0" applyFont="1" applyBorder="1" applyAlignment="1">
      <alignment horizontal="center"/>
    </xf>
    <xf numFmtId="4" fontId="6" fillId="0" borderId="1" xfId="0" applyNumberFormat="1" applyFont="1" applyBorder="1" applyAlignment="1">
      <alignment horizontal="center"/>
    </xf>
    <xf numFmtId="2" fontId="6" fillId="0" borderId="1" xfId="0" applyNumberFormat="1" applyFont="1" applyBorder="1" applyAlignment="1">
      <alignment horizontal="center"/>
    </xf>
    <xf numFmtId="0" fontId="0" fillId="0" borderId="1" xfId="0" applyBorder="1" applyAlignment="1">
      <alignment horizontal="center" vertical="center" wrapText="1"/>
    </xf>
    <xf numFmtId="10" fontId="0" fillId="0" borderId="1" xfId="0" applyNumberFormat="1" applyBorder="1" applyAlignment="1">
      <alignment horizontal="center"/>
    </xf>
    <xf numFmtId="0" fontId="1" fillId="0" borderId="1" xfId="0" applyFont="1" applyBorder="1" applyAlignment="1">
      <alignment horizontal="center" vertical="center"/>
    </xf>
    <xf numFmtId="4" fontId="1" fillId="0" borderId="1" xfId="1" applyNumberFormat="1" applyFont="1" applyBorder="1" applyAlignment="1">
      <alignment horizontal="center"/>
    </xf>
    <xf numFmtId="10" fontId="1" fillId="0" borderId="1" xfId="2" applyNumberFormat="1" applyFont="1" applyBorder="1" applyAlignment="1">
      <alignment horizontal="center"/>
    </xf>
    <xf numFmtId="0" fontId="6" fillId="0" borderId="1" xfId="0" applyFont="1" applyBorder="1" applyAlignment="1">
      <alignment horizontal="center" vertical="center"/>
    </xf>
    <xf numFmtId="4" fontId="6" fillId="0" borderId="1" xfId="1" applyNumberFormat="1" applyFont="1" applyBorder="1" applyAlignment="1">
      <alignment horizontal="center"/>
    </xf>
    <xf numFmtId="10" fontId="6" fillId="0" borderId="1" xfId="2" applyNumberFormat="1" applyFont="1" applyBorder="1" applyAlignment="1">
      <alignment horizontal="center"/>
    </xf>
    <xf numFmtId="4" fontId="0" fillId="0" borderId="1" xfId="1" applyNumberFormat="1" applyFont="1" applyBorder="1" applyAlignment="1">
      <alignment horizontal="center"/>
    </xf>
    <xf numFmtId="10" fontId="0" fillId="0" borderId="1" xfId="2" applyNumberFormat="1" applyFont="1" applyBorder="1" applyAlignment="1">
      <alignment horizontal="center"/>
    </xf>
    <xf numFmtId="0" fontId="0" fillId="0" borderId="1" xfId="0" applyBorder="1" applyAlignment="1">
      <alignment horizontal="center" wrapText="1"/>
    </xf>
    <xf numFmtId="4" fontId="7" fillId="0" borderId="1" xfId="1" applyNumberFormat="1" applyFont="1" applyBorder="1" applyAlignment="1">
      <alignment horizontal="center"/>
    </xf>
    <xf numFmtId="10" fontId="6" fillId="0" borderId="1" xfId="0" applyNumberFormat="1" applyFont="1" applyBorder="1" applyAlignment="1">
      <alignment horizontal="center"/>
    </xf>
    <xf numFmtId="0" fontId="1" fillId="0" borderId="1" xfId="0" applyFont="1" applyBorder="1" applyAlignment="1">
      <alignment horizontal="center" wrapText="1"/>
    </xf>
    <xf numFmtId="4" fontId="9" fillId="0" borderId="1" xfId="1" applyNumberFormat="1" applyFont="1" applyBorder="1" applyAlignment="1">
      <alignment horizontal="center"/>
    </xf>
    <xf numFmtId="0" fontId="7" fillId="0" borderId="1" xfId="0" applyFont="1" applyBorder="1" applyAlignment="1">
      <alignment horizontal="center"/>
    </xf>
    <xf numFmtId="2" fontId="7" fillId="0" borderId="1" xfId="0" applyNumberFormat="1" applyFont="1" applyBorder="1" applyAlignment="1">
      <alignment horizontal="center"/>
    </xf>
    <xf numFmtId="0" fontId="1" fillId="0" borderId="1" xfId="0" applyFont="1" applyBorder="1" applyAlignment="1">
      <alignment horizontal="center"/>
    </xf>
    <xf numFmtId="4" fontId="1" fillId="0" borderId="1" xfId="0" applyNumberFormat="1" applyFont="1" applyBorder="1" applyAlignment="1">
      <alignment horizontal="center"/>
    </xf>
    <xf numFmtId="4" fontId="9" fillId="0" borderId="1" xfId="0" applyNumberFormat="1" applyFont="1" applyBorder="1" applyAlignment="1">
      <alignment horizontal="center"/>
    </xf>
    <xf numFmtId="0" fontId="9" fillId="0" borderId="1" xfId="0" applyFont="1" applyBorder="1" applyAlignment="1">
      <alignment horizontal="center"/>
    </xf>
    <xf numFmtId="10" fontId="1" fillId="0" borderId="1" xfId="0" applyNumberFormat="1" applyFont="1" applyBorder="1" applyAlignment="1">
      <alignment horizontal="center"/>
    </xf>
    <xf numFmtId="0" fontId="10" fillId="0" borderId="0" xfId="0" applyFont="1" applyAlignment="1">
      <alignment horizontal="center" vertical="center"/>
    </xf>
    <xf numFmtId="0" fontId="4" fillId="0" borderId="9" xfId="0" applyFont="1" applyBorder="1" applyAlignment="1">
      <alignment horizontal="left" vertical="top"/>
    </xf>
    <xf numFmtId="0" fontId="0" fillId="0" borderId="1" xfId="0" applyBorder="1" applyAlignment="1">
      <alignment horizontal="center" vertical="center"/>
    </xf>
    <xf numFmtId="0" fontId="9" fillId="0" borderId="1" xfId="0" applyFont="1" applyBorder="1" applyAlignment="1">
      <alignment horizontal="center" wrapText="1"/>
    </xf>
    <xf numFmtId="0" fontId="0" fillId="0" borderId="1" xfId="0" applyBorder="1" applyAlignment="1">
      <alignment horizontal="left"/>
    </xf>
    <xf numFmtId="0" fontId="0" fillId="0" borderId="1" xfId="0" applyBorder="1" applyAlignment="1">
      <alignment horizontal="left" wrapText="1"/>
    </xf>
    <xf numFmtId="4" fontId="0" fillId="0" borderId="1" xfId="0" applyNumberForma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4" fontId="0" fillId="0" borderId="10" xfId="0" applyNumberFormat="1" applyBorder="1" applyAlignment="1">
      <alignment horizontal="center" vertical="center"/>
    </xf>
    <xf numFmtId="4" fontId="0" fillId="0" borderId="12" xfId="0" applyNumberFormat="1" applyBorder="1" applyAlignment="1">
      <alignment horizontal="center" vertical="center"/>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4" fontId="1" fillId="0" borderId="10" xfId="0" applyNumberFormat="1" applyFont="1" applyBorder="1" applyAlignment="1">
      <alignment horizontal="center" vertical="center"/>
    </xf>
    <xf numFmtId="4" fontId="1" fillId="0" borderId="12" xfId="0" applyNumberFormat="1" applyFont="1" applyBorder="1" applyAlignment="1">
      <alignment horizontal="center" vertical="center"/>
    </xf>
    <xf numFmtId="4" fontId="1" fillId="0" borderId="10" xfId="0" applyNumberFormat="1" applyFont="1" applyBorder="1" applyAlignment="1">
      <alignment horizontal="center"/>
    </xf>
    <xf numFmtId="4" fontId="1" fillId="0" borderId="12" xfId="0" applyNumberFormat="1" applyFont="1" applyBorder="1" applyAlignment="1">
      <alignment horizontal="center"/>
    </xf>
    <xf numFmtId="4" fontId="0" fillId="0" borderId="10" xfId="0" applyNumberFormat="1" applyBorder="1" applyAlignment="1">
      <alignment horizontal="center"/>
    </xf>
    <xf numFmtId="4" fontId="0" fillId="0" borderId="12" xfId="0" applyNumberFormat="1" applyBorder="1" applyAlignment="1">
      <alignment horizontal="center"/>
    </xf>
    <xf numFmtId="0" fontId="2" fillId="0" borderId="1" xfId="0" applyFont="1" applyBorder="1" applyAlignment="1">
      <alignment horizontal="center" wrapText="1"/>
    </xf>
    <xf numFmtId="4" fontId="2" fillId="0" borderId="1" xfId="0" applyNumberFormat="1" applyFont="1" applyBorder="1" applyAlignment="1">
      <alignment horizontal="center"/>
    </xf>
    <xf numFmtId="0" fontId="2" fillId="0" borderId="1" xfId="0" applyFont="1" applyBorder="1" applyAlignment="1">
      <alignment horizontal="center"/>
    </xf>
    <xf numFmtId="0" fontId="4" fillId="0" borderId="0" xfId="0" applyFont="1" applyAlignment="1">
      <alignment horizontal="left"/>
    </xf>
    <xf numFmtId="0" fontId="10" fillId="0" borderId="0" xfId="0" applyFont="1" applyAlignment="1">
      <alignment horizontal="center"/>
    </xf>
    <xf numFmtId="0" fontId="11" fillId="0" borderId="0" xfId="0" applyFont="1" applyAlignment="1">
      <alignment horizontal="left" vertical="top" wrapText="1"/>
    </xf>
    <xf numFmtId="4" fontId="1" fillId="0" borderId="1" xfId="0" applyNumberFormat="1" applyFont="1" applyBorder="1" applyAlignment="1">
      <alignment horizontal="center" vertical="center"/>
    </xf>
    <xf numFmtId="0" fontId="0" fillId="0" borderId="1" xfId="0" applyBorder="1"/>
    <xf numFmtId="0" fontId="0" fillId="0" borderId="1" xfId="0" applyBorder="1" applyAlignment="1">
      <alignment wrapText="1"/>
    </xf>
    <xf numFmtId="0" fontId="0" fillId="0" borderId="1" xfId="0" applyBorder="1" applyAlignment="1">
      <alignment vertical="center" wrapText="1"/>
    </xf>
    <xf numFmtId="4" fontId="0" fillId="0" borderId="1" xfId="0" applyNumberFormat="1" applyBorder="1" applyAlignment="1">
      <alignment horizontal="center" vertical="center" wrapText="1"/>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4" fillId="0" borderId="0" xfId="0" applyFont="1" applyAlignment="1">
      <alignment horizontal="left" vertical="top" wrapText="1"/>
    </xf>
    <xf numFmtId="0" fontId="4" fillId="0" borderId="0" xfId="0" applyFont="1" applyAlignment="1">
      <alignment horizontal="left" vertical="top"/>
    </xf>
    <xf numFmtId="0" fontId="11" fillId="0" borderId="0" xfId="0" applyFont="1" applyAlignment="1">
      <alignment horizontal="left"/>
    </xf>
    <xf numFmtId="0" fontId="1" fillId="0" borderId="0" xfId="0" applyFont="1" applyAlignment="1">
      <alignment horizontal="left"/>
    </xf>
    <xf numFmtId="0" fontId="14" fillId="0" borderId="1" xfId="0" applyFont="1" applyBorder="1" applyAlignment="1">
      <alignment horizontal="left"/>
    </xf>
    <xf numFmtId="4" fontId="5" fillId="0" borderId="1" xfId="0" applyNumberFormat="1" applyFont="1" applyBorder="1" applyAlignment="1">
      <alignment horizontal="center"/>
    </xf>
    <xf numFmtId="0" fontId="5" fillId="0" borderId="10" xfId="0" applyFont="1" applyBorder="1" applyAlignment="1">
      <alignment horizontal="left" vertical="top"/>
    </xf>
    <xf numFmtId="0" fontId="5" fillId="0" borderId="11" xfId="0" applyFont="1" applyBorder="1" applyAlignment="1">
      <alignment horizontal="left" vertical="top"/>
    </xf>
    <xf numFmtId="0" fontId="5" fillId="0" borderId="12" xfId="0" applyFont="1" applyBorder="1" applyAlignment="1">
      <alignment horizontal="left" vertical="top"/>
    </xf>
    <xf numFmtId="4" fontId="15" fillId="0" borderId="10" xfId="0" applyNumberFormat="1" applyFont="1" applyBorder="1" applyAlignment="1">
      <alignment horizontal="center"/>
    </xf>
    <xf numFmtId="4" fontId="15" fillId="0" borderId="12" xfId="0" applyNumberFormat="1" applyFont="1" applyBorder="1" applyAlignment="1">
      <alignment horizontal="center"/>
    </xf>
    <xf numFmtId="0" fontId="5" fillId="0" borderId="10" xfId="0" applyFont="1" applyBorder="1" applyAlignment="1">
      <alignment horizontal="left"/>
    </xf>
    <xf numFmtId="0" fontId="5" fillId="0" borderId="11" xfId="0" applyFont="1" applyBorder="1" applyAlignment="1">
      <alignment horizontal="left"/>
    </xf>
    <xf numFmtId="0" fontId="5" fillId="0" borderId="12" xfId="0" applyFont="1" applyBorder="1" applyAlignment="1">
      <alignment horizontal="left"/>
    </xf>
    <xf numFmtId="4" fontId="15" fillId="0" borderId="10" xfId="0" applyNumberFormat="1" applyFont="1" applyBorder="1" applyAlignment="1">
      <alignment horizontal="center" vertical="center"/>
    </xf>
    <xf numFmtId="4" fontId="15" fillId="0" borderId="12" xfId="0" applyNumberFormat="1" applyFont="1" applyBorder="1" applyAlignment="1">
      <alignment horizontal="center" vertical="center"/>
    </xf>
    <xf numFmtId="0" fontId="16" fillId="0" borderId="1" xfId="0" applyFont="1" applyBorder="1" applyAlignment="1">
      <alignment horizontal="left"/>
    </xf>
    <xf numFmtId="0" fontId="17" fillId="0" borderId="10" xfId="0" applyFont="1" applyBorder="1" applyAlignment="1">
      <alignment horizontal="left"/>
    </xf>
    <xf numFmtId="0" fontId="17" fillId="0" borderId="11" xfId="0" applyFont="1" applyBorder="1" applyAlignment="1">
      <alignment horizontal="left"/>
    </xf>
    <xf numFmtId="0" fontId="17" fillId="0" borderId="12" xfId="0" applyFont="1" applyBorder="1" applyAlignment="1">
      <alignment horizontal="left"/>
    </xf>
    <xf numFmtId="4" fontId="15" fillId="0" borderId="1" xfId="0" applyNumberFormat="1" applyFont="1" applyBorder="1" applyAlignment="1">
      <alignment horizontal="center"/>
    </xf>
    <xf numFmtId="49" fontId="5" fillId="0" borderId="10" xfId="0" applyNumberFormat="1" applyFont="1" applyBorder="1" applyAlignment="1">
      <alignment horizontal="left"/>
    </xf>
    <xf numFmtId="49" fontId="5" fillId="0" borderId="11" xfId="0" applyNumberFormat="1" applyFont="1" applyBorder="1" applyAlignment="1">
      <alignment horizontal="left"/>
    </xf>
    <xf numFmtId="49" fontId="5" fillId="0" borderId="12" xfId="0" applyNumberFormat="1" applyFont="1" applyBorder="1" applyAlignment="1">
      <alignment horizontal="left"/>
    </xf>
    <xf numFmtId="4" fontId="5" fillId="0" borderId="10" xfId="0" applyNumberFormat="1" applyFont="1" applyBorder="1" applyAlignment="1">
      <alignment horizontal="center"/>
    </xf>
    <xf numFmtId="4" fontId="5" fillId="0" borderId="12" xfId="0" applyNumberFormat="1" applyFont="1" applyBorder="1" applyAlignment="1">
      <alignment horizontal="center"/>
    </xf>
    <xf numFmtId="0" fontId="16" fillId="0" borderId="10" xfId="0" applyFont="1" applyBorder="1" applyAlignment="1">
      <alignment horizontal="left"/>
    </xf>
    <xf numFmtId="0" fontId="16" fillId="0" borderId="11" xfId="0" applyFont="1" applyBorder="1" applyAlignment="1">
      <alignment horizontal="left"/>
    </xf>
    <xf numFmtId="0" fontId="16" fillId="0" borderId="12" xfId="0" applyFont="1" applyBorder="1" applyAlignment="1">
      <alignment horizontal="left"/>
    </xf>
    <xf numFmtId="49" fontId="18" fillId="0" borderId="10" xfId="0" applyNumberFormat="1" applyFont="1" applyBorder="1" applyAlignment="1">
      <alignment horizontal="left"/>
    </xf>
    <xf numFmtId="49" fontId="14" fillId="0" borderId="11" xfId="0" applyNumberFormat="1" applyFont="1" applyBorder="1" applyAlignment="1">
      <alignment horizontal="left"/>
    </xf>
    <xf numFmtId="49" fontId="14" fillId="0" borderId="12" xfId="0" applyNumberFormat="1" applyFont="1" applyBorder="1" applyAlignment="1">
      <alignment horizontal="left"/>
    </xf>
    <xf numFmtId="49" fontId="18" fillId="0" borderId="11" xfId="0" applyNumberFormat="1" applyFont="1" applyBorder="1" applyAlignment="1">
      <alignment horizontal="left"/>
    </xf>
    <xf numFmtId="49" fontId="18" fillId="0" borderId="12" xfId="0" applyNumberFormat="1" applyFont="1" applyBorder="1" applyAlignment="1">
      <alignment horizontal="left"/>
    </xf>
    <xf numFmtId="49" fontId="5" fillId="0" borderId="10" xfId="0" applyNumberFormat="1" applyFont="1" applyBorder="1" applyAlignment="1">
      <alignment horizontal="left" vertical="top"/>
    </xf>
    <xf numFmtId="49" fontId="5" fillId="0" borderId="11" xfId="0" applyNumberFormat="1" applyFont="1" applyBorder="1" applyAlignment="1">
      <alignment horizontal="left" vertical="top"/>
    </xf>
    <xf numFmtId="49" fontId="5" fillId="0" borderId="12" xfId="0" applyNumberFormat="1" applyFont="1" applyBorder="1" applyAlignment="1">
      <alignment horizontal="left" vertical="top"/>
    </xf>
    <xf numFmtId="49" fontId="17" fillId="0" borderId="10" xfId="0" applyNumberFormat="1" applyFont="1" applyBorder="1" applyAlignment="1">
      <alignment horizontal="left"/>
    </xf>
    <xf numFmtId="49" fontId="17" fillId="0" borderId="11" xfId="0" applyNumberFormat="1" applyFont="1" applyBorder="1" applyAlignment="1">
      <alignment horizontal="left"/>
    </xf>
    <xf numFmtId="49" fontId="17" fillId="0" borderId="12" xfId="0" applyNumberFormat="1" applyFont="1" applyBorder="1" applyAlignment="1">
      <alignment horizontal="left"/>
    </xf>
    <xf numFmtId="49" fontId="14" fillId="0" borderId="10" xfId="0" applyNumberFormat="1" applyFont="1" applyBorder="1" applyAlignment="1">
      <alignment horizontal="left" vertical="top"/>
    </xf>
    <xf numFmtId="49" fontId="14" fillId="0" borderId="11" xfId="0" applyNumberFormat="1" applyFont="1" applyBorder="1" applyAlignment="1">
      <alignment horizontal="left" vertical="top"/>
    </xf>
    <xf numFmtId="49" fontId="14" fillId="0" borderId="12" xfId="0" applyNumberFormat="1" applyFont="1" applyBorder="1" applyAlignment="1">
      <alignment horizontal="left" vertical="top"/>
    </xf>
    <xf numFmtId="0" fontId="14" fillId="0" borderId="1" xfId="0" applyFont="1" applyBorder="1" applyAlignment="1">
      <alignment horizontal="center"/>
    </xf>
    <xf numFmtId="4" fontId="16" fillId="0" borderId="1" xfId="0" applyNumberFormat="1" applyFont="1" applyBorder="1" applyAlignment="1">
      <alignment horizontal="center"/>
    </xf>
    <xf numFmtId="4" fontId="14" fillId="0" borderId="1" xfId="0" applyNumberFormat="1" applyFont="1" applyBorder="1" applyAlignment="1">
      <alignment horizontal="center"/>
    </xf>
    <xf numFmtId="0" fontId="9" fillId="0" borderId="0" xfId="0" applyFont="1" applyAlignment="1">
      <alignment horizontal="left"/>
    </xf>
    <xf numFmtId="0" fontId="14" fillId="0" borderId="10" xfId="0" applyFont="1" applyBorder="1" applyAlignment="1">
      <alignment horizontal="left"/>
    </xf>
    <xf numFmtId="0" fontId="14" fillId="0" borderId="11" xfId="0" applyFont="1" applyBorder="1" applyAlignment="1">
      <alignment horizontal="left"/>
    </xf>
    <xf numFmtId="0" fontId="14" fillId="0" borderId="12" xfId="0" applyFont="1" applyBorder="1" applyAlignment="1">
      <alignment horizontal="left"/>
    </xf>
    <xf numFmtId="4" fontId="7" fillId="0" borderId="10" xfId="0" applyNumberFormat="1" applyFont="1" applyBorder="1" applyAlignment="1">
      <alignment horizontal="center"/>
    </xf>
    <xf numFmtId="4" fontId="7" fillId="0" borderId="12" xfId="0" applyNumberFormat="1" applyFont="1" applyBorder="1" applyAlignment="1">
      <alignment horizontal="center"/>
    </xf>
    <xf numFmtId="0" fontId="5" fillId="0" borderId="10" xfId="0" applyFont="1" applyBorder="1" applyAlignment="1">
      <alignment horizontal="left" wrapText="1"/>
    </xf>
    <xf numFmtId="0" fontId="5" fillId="0" borderId="11" xfId="0" applyFont="1" applyBorder="1" applyAlignment="1">
      <alignment horizontal="left" wrapText="1"/>
    </xf>
    <xf numFmtId="0" fontId="5" fillId="0" borderId="12" xfId="0" applyFont="1" applyBorder="1" applyAlignment="1">
      <alignment horizontal="left" wrapText="1"/>
    </xf>
    <xf numFmtId="4" fontId="19" fillId="0" borderId="1" xfId="0" applyNumberFormat="1" applyFont="1" applyBorder="1" applyAlignment="1">
      <alignment horizontal="center"/>
    </xf>
    <xf numFmtId="0" fontId="14" fillId="0" borderId="10" xfId="0" applyFont="1" applyBorder="1" applyAlignment="1">
      <alignment horizontal="left" wrapText="1"/>
    </xf>
    <xf numFmtId="0" fontId="14" fillId="0" borderId="11" xfId="0" applyFont="1" applyBorder="1" applyAlignment="1">
      <alignment horizontal="left" wrapText="1"/>
    </xf>
    <xf numFmtId="0" fontId="14" fillId="0" borderId="12" xfId="0" applyFont="1" applyBorder="1" applyAlignment="1">
      <alignment horizontal="left" wrapText="1"/>
    </xf>
    <xf numFmtId="4" fontId="19" fillId="0" borderId="10" xfId="0" applyNumberFormat="1" applyFont="1" applyBorder="1" applyAlignment="1">
      <alignment horizontal="center"/>
    </xf>
    <xf numFmtId="4" fontId="19" fillId="0" borderId="12" xfId="0" applyNumberFormat="1" applyFont="1" applyBorder="1" applyAlignment="1">
      <alignment horizontal="center"/>
    </xf>
    <xf numFmtId="0" fontId="16" fillId="0" borderId="0" xfId="0" applyFont="1" applyAlignment="1">
      <alignment horizontal="left" wrapText="1"/>
    </xf>
    <xf numFmtId="0" fontId="14" fillId="0" borderId="1" xfId="0" applyFont="1" applyBorder="1" applyAlignment="1">
      <alignment horizontal="center" vertical="top"/>
    </xf>
    <xf numFmtId="4" fontId="5" fillId="0" borderId="10" xfId="0" applyNumberFormat="1" applyFont="1" applyBorder="1" applyAlignment="1">
      <alignment horizontal="right" vertical="top"/>
    </xf>
    <xf numFmtId="4" fontId="5" fillId="0" borderId="12" xfId="0" applyNumberFormat="1" applyFont="1" applyBorder="1" applyAlignment="1">
      <alignment horizontal="right" vertical="top"/>
    </xf>
    <xf numFmtId="4" fontId="14" fillId="0" borderId="1" xfId="0" applyNumberFormat="1" applyFont="1" applyBorder="1" applyAlignment="1">
      <alignment horizontal="right" vertical="top"/>
    </xf>
    <xf numFmtId="0" fontId="5" fillId="0" borderId="1" xfId="0" applyFont="1" applyBorder="1" applyAlignment="1">
      <alignment horizontal="left"/>
    </xf>
    <xf numFmtId="0" fontId="5" fillId="0" borderId="1" xfId="0" applyFont="1" applyBorder="1" applyAlignment="1">
      <alignment wrapText="1"/>
    </xf>
    <xf numFmtId="4" fontId="15" fillId="0" borderId="1" xfId="0" applyNumberFormat="1" applyFont="1" applyBorder="1" applyAlignment="1">
      <alignment horizontal="center" vertical="center"/>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15" fillId="0" borderId="1" xfId="0" applyFont="1" applyBorder="1" applyAlignment="1">
      <alignment horizontal="center"/>
    </xf>
    <xf numFmtId="0" fontId="16" fillId="0" borderId="0" xfId="0" applyFont="1" applyAlignment="1">
      <alignment horizontal="left" vertical="center" wrapText="1"/>
    </xf>
    <xf numFmtId="0" fontId="23" fillId="0" borderId="1"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 xfId="0" applyFont="1" applyBorder="1" applyAlignment="1">
      <alignment horizontal="left" wrapText="1"/>
    </xf>
    <xf numFmtId="4" fontId="23" fillId="0" borderId="1" xfId="0" applyNumberFormat="1" applyFont="1" applyBorder="1" applyAlignment="1">
      <alignment horizontal="center" wrapText="1"/>
    </xf>
    <xf numFmtId="0" fontId="23" fillId="0" borderId="10" xfId="0" applyFont="1" applyBorder="1" applyAlignment="1">
      <alignment horizontal="left" wrapText="1"/>
    </xf>
    <xf numFmtId="0" fontId="23" fillId="0" borderId="11" xfId="0" applyFont="1" applyBorder="1" applyAlignment="1">
      <alignment horizontal="left" wrapText="1"/>
    </xf>
    <xf numFmtId="0" fontId="23" fillId="0" borderId="12" xfId="0" applyFont="1" applyBorder="1" applyAlignment="1">
      <alignment horizontal="left" wrapText="1"/>
    </xf>
    <xf numFmtId="4" fontId="23" fillId="0" borderId="10" xfId="0" applyNumberFormat="1" applyFont="1" applyBorder="1" applyAlignment="1">
      <alignment horizontal="center" wrapText="1"/>
    </xf>
    <xf numFmtId="4" fontId="23" fillId="0" borderId="12" xfId="0" applyNumberFormat="1" applyFont="1" applyBorder="1" applyAlignment="1">
      <alignment horizontal="center" wrapText="1"/>
    </xf>
    <xf numFmtId="0" fontId="23" fillId="0" borderId="1" xfId="0" applyFont="1" applyBorder="1" applyAlignment="1">
      <alignment horizontal="left"/>
    </xf>
    <xf numFmtId="4" fontId="23" fillId="0" borderId="1" xfId="0" applyNumberFormat="1" applyFont="1" applyBorder="1" applyAlignment="1">
      <alignment horizontal="center"/>
    </xf>
    <xf numFmtId="4" fontId="23" fillId="0" borderId="1" xfId="0" applyNumberFormat="1" applyFont="1" applyBorder="1" applyAlignment="1">
      <alignment horizontal="center" vertical="center"/>
    </xf>
    <xf numFmtId="0" fontId="23" fillId="0" borderId="10" xfId="0" applyFont="1" applyBorder="1" applyAlignment="1">
      <alignment horizontal="left"/>
    </xf>
    <xf numFmtId="0" fontId="23" fillId="0" borderId="11" xfId="0" applyFont="1" applyBorder="1" applyAlignment="1">
      <alignment horizontal="left"/>
    </xf>
    <xf numFmtId="0" fontId="23" fillId="0" borderId="12" xfId="0" applyFont="1" applyBorder="1" applyAlignment="1">
      <alignment horizontal="left"/>
    </xf>
    <xf numFmtId="4" fontId="23" fillId="0" borderId="10" xfId="0" applyNumberFormat="1" applyFont="1" applyBorder="1" applyAlignment="1">
      <alignment horizontal="center"/>
    </xf>
    <xf numFmtId="4" fontId="23" fillId="0" borderId="12" xfId="0" applyNumberFormat="1" applyFont="1" applyBorder="1" applyAlignment="1">
      <alignment horizontal="center"/>
    </xf>
    <xf numFmtId="0" fontId="23" fillId="0" borderId="10" xfId="0" applyFont="1" applyBorder="1" applyAlignment="1">
      <alignment horizontal="left" vertical="top"/>
    </xf>
    <xf numFmtId="0" fontId="23" fillId="0" borderId="11" xfId="0" applyFont="1" applyBorder="1" applyAlignment="1">
      <alignment horizontal="left" vertical="top"/>
    </xf>
    <xf numFmtId="0" fontId="23" fillId="0" borderId="12" xfId="0" applyFont="1" applyBorder="1" applyAlignment="1">
      <alignment horizontal="left" vertical="top"/>
    </xf>
    <xf numFmtId="4" fontId="23" fillId="0" borderId="10" xfId="0" applyNumberFormat="1" applyFont="1" applyBorder="1" applyAlignment="1">
      <alignment horizontal="center" vertical="center"/>
    </xf>
    <xf numFmtId="4" fontId="23" fillId="0" borderId="12" xfId="0" applyNumberFormat="1" applyFont="1" applyBorder="1" applyAlignment="1">
      <alignment horizontal="center"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3" fillId="0" borderId="12" xfId="0" applyFont="1" applyBorder="1" applyAlignment="1">
      <alignment horizontal="left" vertical="center"/>
    </xf>
    <xf numFmtId="0" fontId="23" fillId="0" borderId="10" xfId="0" applyFont="1" applyBorder="1" applyAlignment="1">
      <alignment vertical="center" wrapText="1"/>
    </xf>
    <xf numFmtId="0" fontId="23" fillId="0" borderId="11" xfId="0" applyFont="1" applyBorder="1" applyAlignment="1">
      <alignment vertical="center" wrapText="1"/>
    </xf>
    <xf numFmtId="0" fontId="23" fillId="0" borderId="12" xfId="0" applyFont="1" applyBorder="1" applyAlignment="1">
      <alignment vertical="center" wrapText="1"/>
    </xf>
    <xf numFmtId="0" fontId="23" fillId="0" borderId="1" xfId="0" applyFont="1" applyBorder="1" applyAlignment="1">
      <alignment horizontal="center"/>
    </xf>
    <xf numFmtId="0" fontId="3" fillId="0" borderId="0" xfId="0" applyFont="1" applyAlignment="1">
      <alignment horizontal="center"/>
    </xf>
    <xf numFmtId="0" fontId="4" fillId="0" borderId="0" xfId="0" applyFont="1" applyAlignment="1">
      <alignment horizontal="left" wrapText="1"/>
    </xf>
    <xf numFmtId="0" fontId="28" fillId="0" borderId="0" xfId="0" applyFont="1" applyAlignment="1">
      <alignment horizontal="center"/>
    </xf>
    <xf numFmtId="0" fontId="29" fillId="0" borderId="1" xfId="0" applyFont="1" applyBorder="1" applyAlignment="1">
      <alignment horizontal="left" vertical="top"/>
    </xf>
    <xf numFmtId="0" fontId="29" fillId="0" borderId="10" xfId="0" applyFont="1" applyBorder="1" applyAlignment="1">
      <alignment horizontal="left" vertical="top"/>
    </xf>
    <xf numFmtId="0" fontId="29" fillId="0" borderId="11" xfId="0" applyFont="1" applyBorder="1" applyAlignment="1">
      <alignment horizontal="left" vertical="top"/>
    </xf>
    <xf numFmtId="0" fontId="29" fillId="0" borderId="12" xfId="0" applyFont="1" applyBorder="1" applyAlignment="1">
      <alignment horizontal="left" vertical="top"/>
    </xf>
    <xf numFmtId="0" fontId="28" fillId="0" borderId="1" xfId="0" applyFont="1" applyBorder="1" applyAlignment="1">
      <alignment horizontal="center"/>
    </xf>
    <xf numFmtId="0" fontId="26" fillId="0" borderId="1" xfId="0" applyFont="1" applyBorder="1" applyAlignment="1">
      <alignment horizontal="center" vertical="center"/>
    </xf>
    <xf numFmtId="0" fontId="29" fillId="0" borderId="1" xfId="0" applyFont="1" applyBorder="1" applyAlignment="1">
      <alignment vertical="top"/>
    </xf>
    <xf numFmtId="0" fontId="26" fillId="0" borderId="1" xfId="0" applyFont="1" applyBorder="1" applyAlignment="1">
      <alignment horizontal="left" vertical="center"/>
    </xf>
    <xf numFmtId="0" fontId="29" fillId="0" borderId="1" xfId="0" applyFont="1" applyBorder="1" applyAlignment="1">
      <alignment horizontal="center" vertical="center"/>
    </xf>
    <xf numFmtId="0" fontId="26" fillId="0" borderId="1" xfId="0" applyFont="1" applyBorder="1" applyAlignment="1">
      <alignment horizontal="left" vertical="top"/>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4" fillId="0" borderId="12" xfId="0" applyFont="1" applyBorder="1" applyAlignment="1">
      <alignment horizontal="left" vertical="center"/>
    </xf>
    <xf numFmtId="0" fontId="28" fillId="0" borderId="1" xfId="0" applyFont="1" applyBorder="1" applyAlignment="1">
      <alignment horizontal="left" vertical="top"/>
    </xf>
    <xf numFmtId="0" fontId="29" fillId="0" borderId="1" xfId="0" applyFont="1" applyBorder="1" applyAlignment="1">
      <alignment horizontal="left" vertical="center"/>
    </xf>
    <xf numFmtId="0" fontId="29" fillId="0" borderId="10" xfId="0" applyFont="1" applyBorder="1" applyAlignment="1">
      <alignment horizontal="left" vertical="center"/>
    </xf>
    <xf numFmtId="0" fontId="29" fillId="0" borderId="11" xfId="0" applyFont="1" applyBorder="1" applyAlignment="1">
      <alignment horizontal="left" vertical="center"/>
    </xf>
    <xf numFmtId="0" fontId="29" fillId="0" borderId="12" xfId="0" applyFont="1" applyBorder="1" applyAlignment="1">
      <alignment horizontal="left" vertical="center"/>
    </xf>
    <xf numFmtId="0" fontId="28" fillId="0" borderId="10" xfId="0" applyFont="1" applyBorder="1" applyAlignment="1">
      <alignment horizontal="center"/>
    </xf>
    <xf numFmtId="0" fontId="28" fillId="0" borderId="11" xfId="0" applyFont="1" applyBorder="1" applyAlignment="1">
      <alignment horizontal="center"/>
    </xf>
    <xf numFmtId="0" fontId="28" fillId="0" borderId="12" xfId="0" applyFont="1" applyBorder="1" applyAlignment="1">
      <alignment horizontal="center"/>
    </xf>
    <xf numFmtId="0" fontId="28" fillId="0" borderId="1" xfId="0" applyFont="1" applyBorder="1" applyAlignment="1">
      <alignment horizontal="left"/>
    </xf>
    <xf numFmtId="0" fontId="26" fillId="0" borderId="10" xfId="0" applyFont="1" applyBorder="1" applyAlignment="1">
      <alignment horizontal="left" vertical="center"/>
    </xf>
    <xf numFmtId="0" fontId="26" fillId="0" borderId="12" xfId="0" applyFont="1" applyBorder="1" applyAlignment="1">
      <alignment horizontal="left" vertical="center"/>
    </xf>
    <xf numFmtId="0" fontId="29" fillId="0" borderId="10" xfId="0" applyFont="1" applyBorder="1" applyAlignment="1">
      <alignment horizontal="center" vertical="center"/>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8" fillId="0" borderId="10" xfId="0" applyFont="1" applyBorder="1" applyAlignment="1">
      <alignment horizontal="left" vertical="top"/>
    </xf>
    <xf numFmtId="0" fontId="28" fillId="0" borderId="11" xfId="0" applyFont="1" applyBorder="1" applyAlignment="1">
      <alignment horizontal="left" vertical="top"/>
    </xf>
    <xf numFmtId="0" fontId="28" fillId="0" borderId="12" xfId="0" applyFont="1" applyBorder="1" applyAlignment="1">
      <alignment horizontal="left" vertical="top"/>
    </xf>
    <xf numFmtId="0" fontId="26" fillId="0" borderId="10" xfId="0" applyFont="1" applyBorder="1" applyAlignment="1">
      <alignment horizontal="left" vertical="top"/>
    </xf>
    <xf numFmtId="0" fontId="26" fillId="0" borderId="12" xfId="0" applyFont="1" applyBorder="1" applyAlignment="1">
      <alignment horizontal="left" vertical="top"/>
    </xf>
    <xf numFmtId="0" fontId="26" fillId="0" borderId="10" xfId="0" applyFont="1" applyBorder="1" applyAlignment="1">
      <alignment horizontal="center" vertical="center"/>
    </xf>
    <xf numFmtId="0" fontId="26" fillId="0" borderId="12" xfId="0" applyFont="1" applyBorder="1" applyAlignment="1">
      <alignment horizontal="center" vertical="center"/>
    </xf>
    <xf numFmtId="0" fontId="26" fillId="0" borderId="11" xfId="0" applyFont="1" applyBorder="1" applyAlignment="1">
      <alignment horizontal="center" vertical="center"/>
    </xf>
    <xf numFmtId="0" fontId="27" fillId="0" borderId="1" xfId="0" applyFont="1" applyBorder="1" applyAlignment="1">
      <alignment horizontal="left" vertical="center"/>
    </xf>
    <xf numFmtId="0" fontId="22" fillId="0" borderId="1" xfId="0" applyFont="1" applyBorder="1" applyAlignment="1">
      <alignment horizontal="left" vertical="top"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6"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31" fillId="0" borderId="0" xfId="0" applyFont="1" applyAlignment="1">
      <alignment horizontal="center" vertical="center" wrapText="1"/>
    </xf>
    <xf numFmtId="0" fontId="31" fillId="0" borderId="0" xfId="0" applyFont="1" applyAlignment="1">
      <alignment horizontal="center" vertical="center"/>
    </xf>
    <xf numFmtId="0" fontId="4" fillId="0" borderId="0" xfId="0" applyFont="1" applyAlignment="1">
      <alignment horizontal="center" vertical="top" wrapText="1"/>
    </xf>
    <xf numFmtId="0" fontId="31" fillId="0" borderId="0" xfId="0" applyFont="1" applyAlignment="1">
      <alignment horizontal="center" vertical="top" wrapText="1"/>
    </xf>
    <xf numFmtId="0" fontId="31" fillId="0" borderId="0" xfId="0" applyFont="1" applyAlignment="1">
      <alignment horizontal="center" vertical="top"/>
    </xf>
    <xf numFmtId="0" fontId="11" fillId="0" borderId="0" xfId="0" applyFont="1" applyAlignment="1">
      <alignment horizontal="center" vertical="center" wrapText="1"/>
    </xf>
    <xf numFmtId="0" fontId="11" fillId="0" borderId="0" xfId="0" applyFont="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32" fillId="0" borderId="0" xfId="0" applyFont="1" applyAlignment="1">
      <alignment horizontal="left" vertical="top" wrapText="1"/>
    </xf>
    <xf numFmtId="0" fontId="2" fillId="0" borderId="1"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4" fontId="6" fillId="0" borderId="1" xfId="0" applyNumberFormat="1" applyFont="1" applyBorder="1" applyAlignment="1">
      <alignment horizontal="center" vertical="center"/>
    </xf>
    <xf numFmtId="10" fontId="6"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6" fillId="0" borderId="3" xfId="0" applyFont="1" applyBorder="1" applyAlignment="1">
      <alignment horizontal="center" vertical="top" wrapText="1"/>
    </xf>
    <xf numFmtId="0" fontId="6" fillId="0" borderId="8" xfId="0" applyFont="1" applyBorder="1" applyAlignment="1">
      <alignment horizontal="center" vertical="top" wrapText="1"/>
    </xf>
    <xf numFmtId="0" fontId="6" fillId="0" borderId="4" xfId="0" applyFont="1" applyBorder="1" applyAlignment="1">
      <alignment horizontal="center" vertical="top" wrapText="1"/>
    </xf>
    <xf numFmtId="0" fontId="6" fillId="0" borderId="6" xfId="0" applyFont="1" applyBorder="1" applyAlignment="1">
      <alignment horizontal="center" vertical="top" wrapText="1"/>
    </xf>
    <xf numFmtId="0" fontId="6" fillId="0" borderId="9" xfId="0" applyFont="1" applyBorder="1" applyAlignment="1">
      <alignment horizontal="center" vertical="top" wrapText="1"/>
    </xf>
    <xf numFmtId="0" fontId="6" fillId="0" borderId="7" xfId="0" applyFont="1" applyBorder="1" applyAlignment="1">
      <alignment horizontal="center" vertical="top" wrapText="1"/>
    </xf>
    <xf numFmtId="0" fontId="5" fillId="0" borderId="1" xfId="0" applyFont="1" applyBorder="1" applyAlignment="1">
      <alignment horizontal="center" vertical="center"/>
    </xf>
    <xf numFmtId="0" fontId="13" fillId="0" borderId="0" xfId="0" applyFont="1" applyAlignment="1">
      <alignment horizontal="left" vertical="top" wrapText="1"/>
    </xf>
    <xf numFmtId="2" fontId="6" fillId="0" borderId="1" xfId="0" applyNumberFormat="1" applyFont="1" applyBorder="1" applyAlignment="1">
      <alignment horizontal="center" vertical="center"/>
    </xf>
    <xf numFmtId="0" fontId="6" fillId="0" borderId="1" xfId="0" applyFont="1" applyBorder="1" applyAlignment="1">
      <alignment horizontal="center" wrapText="1"/>
    </xf>
    <xf numFmtId="4" fontId="6" fillId="0" borderId="3" xfId="0" applyNumberFormat="1" applyFont="1" applyBorder="1" applyAlignment="1">
      <alignment horizontal="center" vertical="center"/>
    </xf>
    <xf numFmtId="4" fontId="6" fillId="0" borderId="4" xfId="0" applyNumberFormat="1" applyFont="1" applyBorder="1" applyAlignment="1">
      <alignment horizontal="center" vertical="center"/>
    </xf>
    <xf numFmtId="4" fontId="6" fillId="0" borderId="6" xfId="0" applyNumberFormat="1" applyFont="1" applyBorder="1" applyAlignment="1">
      <alignment horizontal="center" vertical="center"/>
    </xf>
    <xf numFmtId="4" fontId="6" fillId="0" borderId="7" xfId="0" applyNumberFormat="1" applyFont="1" applyBorder="1" applyAlignment="1">
      <alignment horizontal="center" vertical="center"/>
    </xf>
    <xf numFmtId="4" fontId="7" fillId="0" borderId="1" xfId="0" applyNumberFormat="1" applyFont="1" applyBorder="1" applyAlignment="1">
      <alignment horizontal="center"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727"/>
  <sheetViews>
    <sheetView tabSelected="1" topLeftCell="A703" workbookViewId="0">
      <selection activeCell="S5" sqref="S5"/>
    </sheetView>
  </sheetViews>
  <sheetFormatPr defaultColWidth="9" defaultRowHeight="15"/>
  <cols>
    <col min="1" max="1" width="8.7109375" customWidth="1"/>
    <col min="2" max="2" width="10.140625" customWidth="1"/>
    <col min="4" max="4" width="13.85546875" customWidth="1"/>
    <col min="5" max="5" width="12.42578125" customWidth="1"/>
    <col min="6" max="6" width="6.85546875" customWidth="1"/>
    <col min="7" max="7" width="19.7109375" customWidth="1"/>
    <col min="8" max="8" width="13.42578125" customWidth="1"/>
    <col min="9" max="9" width="11.5703125" customWidth="1"/>
    <col min="10" max="10" width="13.28515625" customWidth="1"/>
    <col min="11" max="11" width="13.140625" customWidth="1"/>
    <col min="12" max="12" width="24.42578125" customWidth="1"/>
    <col min="13" max="13" width="14.7109375" customWidth="1"/>
    <col min="15" max="15" width="13.42578125" customWidth="1"/>
    <col min="18" max="18" width="13.85546875" customWidth="1"/>
  </cols>
  <sheetData>
    <row r="1" spans="1:13" ht="63.75" customHeight="1">
      <c r="A1" s="111" t="s">
        <v>0</v>
      </c>
      <c r="B1" s="111"/>
      <c r="C1" s="111"/>
      <c r="D1" s="111"/>
      <c r="E1" s="111"/>
      <c r="F1" s="111"/>
      <c r="G1" s="111"/>
      <c r="H1" s="111"/>
      <c r="I1" s="111"/>
      <c r="J1" s="111"/>
      <c r="K1" s="111"/>
      <c r="L1" s="111"/>
      <c r="M1" s="111"/>
    </row>
    <row r="2" spans="1:13" ht="28.5" customHeight="1">
      <c r="A2" s="112" t="s">
        <v>1</v>
      </c>
      <c r="B2" s="112"/>
      <c r="C2" s="112"/>
      <c r="D2" s="112"/>
      <c r="E2" s="112"/>
      <c r="F2" s="112"/>
      <c r="G2" s="112"/>
      <c r="H2" s="112"/>
      <c r="I2" s="112"/>
      <c r="J2" s="112"/>
      <c r="K2" s="112"/>
      <c r="L2" s="112"/>
      <c r="M2" s="112"/>
    </row>
    <row r="3" spans="1:13" ht="19.5" customHeight="1">
      <c r="A3" s="189" t="s">
        <v>2</v>
      </c>
      <c r="B3" s="189"/>
      <c r="C3" s="189"/>
      <c r="D3" s="189"/>
      <c r="E3" s="189"/>
      <c r="F3" s="189"/>
      <c r="G3" s="189"/>
      <c r="H3" s="189"/>
      <c r="I3" s="189"/>
      <c r="J3" s="189"/>
      <c r="K3" s="189"/>
      <c r="L3" s="189"/>
      <c r="M3" s="189"/>
    </row>
    <row r="4" spans="1:13" ht="23.25" customHeight="1">
      <c r="A4" s="189"/>
      <c r="B4" s="189"/>
      <c r="C4" s="189"/>
      <c r="D4" s="189"/>
      <c r="E4" s="189"/>
      <c r="F4" s="189"/>
      <c r="G4" s="189"/>
      <c r="H4" s="189"/>
      <c r="I4" s="189"/>
      <c r="J4" s="189"/>
      <c r="K4" s="189"/>
      <c r="L4" s="189"/>
      <c r="M4" s="189"/>
    </row>
    <row r="5" spans="1:13" ht="20.25" customHeight="1">
      <c r="A5" s="189"/>
      <c r="B5" s="189"/>
      <c r="C5" s="189"/>
      <c r="D5" s="189"/>
      <c r="E5" s="189"/>
      <c r="F5" s="189"/>
      <c r="G5" s="189"/>
      <c r="H5" s="189"/>
      <c r="I5" s="189"/>
      <c r="J5" s="189"/>
      <c r="K5" s="189"/>
      <c r="L5" s="189"/>
      <c r="M5" s="189"/>
    </row>
    <row r="6" spans="1:13" ht="19.5" customHeight="1">
      <c r="A6" s="189"/>
      <c r="B6" s="189"/>
      <c r="C6" s="189"/>
      <c r="D6" s="189"/>
      <c r="E6" s="189"/>
      <c r="F6" s="189"/>
      <c r="G6" s="189"/>
      <c r="H6" s="189"/>
      <c r="I6" s="189"/>
      <c r="J6" s="189"/>
      <c r="K6" s="189"/>
      <c r="L6" s="189"/>
      <c r="M6" s="189"/>
    </row>
    <row r="7" spans="1:13" ht="21" customHeight="1">
      <c r="A7" s="189"/>
      <c r="B7" s="189"/>
      <c r="C7" s="189"/>
      <c r="D7" s="189"/>
      <c r="E7" s="189"/>
      <c r="F7" s="189"/>
      <c r="G7" s="189"/>
      <c r="H7" s="189"/>
      <c r="I7" s="189"/>
      <c r="J7" s="189"/>
      <c r="K7" s="189"/>
      <c r="L7" s="189"/>
      <c r="M7" s="189"/>
    </row>
    <row r="8" spans="1:13" ht="23.25" customHeight="1">
      <c r="A8" s="189"/>
      <c r="B8" s="189"/>
      <c r="C8" s="189"/>
      <c r="D8" s="189"/>
      <c r="E8" s="189"/>
      <c r="F8" s="189"/>
      <c r="G8" s="189"/>
      <c r="H8" s="189"/>
      <c r="I8" s="189"/>
      <c r="J8" s="189"/>
      <c r="K8" s="189"/>
      <c r="L8" s="189"/>
      <c r="M8" s="189"/>
    </row>
    <row r="9" spans="1:13" ht="21.75" customHeight="1">
      <c r="A9" s="189"/>
      <c r="B9" s="189"/>
      <c r="C9" s="189"/>
      <c r="D9" s="189"/>
      <c r="E9" s="189"/>
      <c r="F9" s="189"/>
      <c r="G9" s="189"/>
      <c r="H9" s="189"/>
      <c r="I9" s="189"/>
      <c r="J9" s="189"/>
      <c r="K9" s="189"/>
      <c r="L9" s="189"/>
      <c r="M9" s="189"/>
    </row>
    <row r="10" spans="1:13" ht="19.5" customHeight="1">
      <c r="A10" s="189"/>
      <c r="B10" s="189"/>
      <c r="C10" s="189"/>
      <c r="D10" s="189"/>
      <c r="E10" s="189"/>
      <c r="F10" s="189"/>
      <c r="G10" s="189"/>
      <c r="H10" s="189"/>
      <c r="I10" s="189"/>
      <c r="J10" s="189"/>
      <c r="K10" s="189"/>
      <c r="L10" s="189"/>
      <c r="M10" s="189"/>
    </row>
    <row r="11" spans="1:13" ht="19.5" customHeight="1">
      <c r="A11" s="189"/>
      <c r="B11" s="189"/>
      <c r="C11" s="189"/>
      <c r="D11" s="189"/>
      <c r="E11" s="189"/>
      <c r="F11" s="189"/>
      <c r="G11" s="189"/>
      <c r="H11" s="189"/>
      <c r="I11" s="189"/>
      <c r="J11" s="189"/>
      <c r="K11" s="189"/>
      <c r="L11" s="189"/>
      <c r="M11" s="189"/>
    </row>
    <row r="12" spans="1:13" ht="19.5" customHeight="1">
      <c r="A12" s="189"/>
      <c r="B12" s="189"/>
      <c r="C12" s="189"/>
      <c r="D12" s="189"/>
      <c r="E12" s="189"/>
      <c r="F12" s="189"/>
      <c r="G12" s="189"/>
      <c r="H12" s="189"/>
      <c r="I12" s="189"/>
      <c r="J12" s="189"/>
      <c r="K12" s="189"/>
      <c r="L12" s="189"/>
      <c r="M12" s="189"/>
    </row>
    <row r="13" spans="1:13" ht="19.5" customHeight="1">
      <c r="A13" s="189"/>
      <c r="B13" s="189"/>
      <c r="C13" s="189"/>
      <c r="D13" s="189"/>
      <c r="E13" s="189"/>
      <c r="F13" s="189"/>
      <c r="G13" s="189"/>
      <c r="H13" s="189"/>
      <c r="I13" s="189"/>
      <c r="J13" s="189"/>
      <c r="K13" s="189"/>
      <c r="L13" s="189"/>
      <c r="M13" s="189"/>
    </row>
    <row r="14" spans="1:13" ht="19.5" customHeight="1">
      <c r="A14" s="189"/>
      <c r="B14" s="189"/>
      <c r="C14" s="189"/>
      <c r="D14" s="189"/>
      <c r="E14" s="189"/>
      <c r="F14" s="189"/>
      <c r="G14" s="189"/>
      <c r="H14" s="189"/>
      <c r="I14" s="189"/>
      <c r="J14" s="189"/>
      <c r="K14" s="189"/>
      <c r="L14" s="189"/>
      <c r="M14" s="189"/>
    </row>
    <row r="15" spans="1:13" ht="19.5" customHeight="1">
      <c r="A15" s="189"/>
      <c r="B15" s="189"/>
      <c r="C15" s="189"/>
      <c r="D15" s="189"/>
      <c r="E15" s="189"/>
      <c r="F15" s="189"/>
      <c r="G15" s="189"/>
      <c r="H15" s="189"/>
      <c r="I15" s="189"/>
      <c r="J15" s="189"/>
      <c r="K15" s="189"/>
      <c r="L15" s="189"/>
      <c r="M15" s="189"/>
    </row>
    <row r="16" spans="1:13" ht="19.5" customHeight="1">
      <c r="A16" s="189"/>
      <c r="B16" s="189"/>
      <c r="C16" s="189"/>
      <c r="D16" s="189"/>
      <c r="E16" s="189"/>
      <c r="F16" s="189"/>
      <c r="G16" s="189"/>
      <c r="H16" s="189"/>
      <c r="I16" s="189"/>
      <c r="J16" s="189"/>
      <c r="K16" s="189"/>
      <c r="L16" s="189"/>
      <c r="M16" s="189"/>
    </row>
    <row r="17" spans="1:13" ht="19.5" customHeight="1">
      <c r="A17" s="189"/>
      <c r="B17" s="189"/>
      <c r="C17" s="189"/>
      <c r="D17" s="189"/>
      <c r="E17" s="189"/>
      <c r="F17" s="189"/>
      <c r="G17" s="189"/>
      <c r="H17" s="189"/>
      <c r="I17" s="189"/>
      <c r="J17" s="189"/>
      <c r="K17" s="189"/>
      <c r="L17" s="189"/>
      <c r="M17" s="189"/>
    </row>
    <row r="18" spans="1:13" ht="19.5" customHeight="1">
      <c r="A18" s="189"/>
      <c r="B18" s="189"/>
      <c r="C18" s="189"/>
      <c r="D18" s="189"/>
      <c r="E18" s="189"/>
      <c r="F18" s="189"/>
      <c r="G18" s="189"/>
      <c r="H18" s="189"/>
      <c r="I18" s="189"/>
      <c r="J18" s="189"/>
      <c r="K18" s="189"/>
      <c r="L18" s="189"/>
      <c r="M18" s="189"/>
    </row>
    <row r="19" spans="1:13" ht="19.5" customHeight="1">
      <c r="A19" s="189"/>
      <c r="B19" s="189"/>
      <c r="C19" s="189"/>
      <c r="D19" s="189"/>
      <c r="E19" s="189"/>
      <c r="F19" s="189"/>
      <c r="G19" s="189"/>
      <c r="H19" s="189"/>
      <c r="I19" s="189"/>
      <c r="J19" s="189"/>
      <c r="K19" s="189"/>
      <c r="L19" s="189"/>
      <c r="M19" s="189"/>
    </row>
    <row r="20" spans="1:13" ht="19.5" customHeight="1">
      <c r="A20" s="189"/>
      <c r="B20" s="189"/>
      <c r="C20" s="189"/>
      <c r="D20" s="189"/>
      <c r="E20" s="189"/>
      <c r="F20" s="189"/>
      <c r="G20" s="189"/>
      <c r="H20" s="189"/>
      <c r="I20" s="189"/>
      <c r="J20" s="189"/>
      <c r="K20" s="189"/>
      <c r="L20" s="189"/>
      <c r="M20" s="189"/>
    </row>
    <row r="21" spans="1:13" ht="19.5" customHeight="1">
      <c r="A21" s="189"/>
      <c r="B21" s="189"/>
      <c r="C21" s="189"/>
      <c r="D21" s="189"/>
      <c r="E21" s="189"/>
      <c r="F21" s="189"/>
      <c r="G21" s="189"/>
      <c r="H21" s="189"/>
      <c r="I21" s="189"/>
      <c r="J21" s="189"/>
      <c r="K21" s="189"/>
      <c r="L21" s="189"/>
      <c r="M21" s="189"/>
    </row>
    <row r="22" spans="1:13" ht="19.5" customHeight="1">
      <c r="A22" s="189"/>
      <c r="B22" s="189"/>
      <c r="C22" s="189"/>
      <c r="D22" s="189"/>
      <c r="E22" s="189"/>
      <c r="F22" s="189"/>
      <c r="G22" s="189"/>
      <c r="H22" s="189"/>
      <c r="I22" s="189"/>
      <c r="J22" s="189"/>
      <c r="K22" s="189"/>
      <c r="L22" s="189"/>
      <c r="M22" s="189"/>
    </row>
    <row r="23" spans="1:13" ht="19.5" customHeight="1">
      <c r="A23" s="189"/>
      <c r="B23" s="189"/>
      <c r="C23" s="189"/>
      <c r="D23" s="189"/>
      <c r="E23" s="189"/>
      <c r="F23" s="189"/>
      <c r="G23" s="189"/>
      <c r="H23" s="189"/>
      <c r="I23" s="189"/>
      <c r="J23" s="189"/>
      <c r="K23" s="189"/>
      <c r="L23" s="189"/>
      <c r="M23" s="189"/>
    </row>
    <row r="24" spans="1:13" ht="19.5" customHeight="1">
      <c r="A24" s="189"/>
      <c r="B24" s="189"/>
      <c r="C24" s="189"/>
      <c r="D24" s="189"/>
      <c r="E24" s="189"/>
      <c r="F24" s="189"/>
      <c r="G24" s="189"/>
      <c r="H24" s="189"/>
      <c r="I24" s="189"/>
      <c r="J24" s="189"/>
      <c r="K24" s="189"/>
      <c r="L24" s="189"/>
      <c r="M24" s="189"/>
    </row>
    <row r="25" spans="1:13" ht="18" customHeight="1">
      <c r="A25" s="189"/>
      <c r="B25" s="189"/>
      <c r="C25" s="189"/>
      <c r="D25" s="189"/>
      <c r="E25" s="189"/>
      <c r="F25" s="189"/>
      <c r="G25" s="189"/>
      <c r="H25" s="189"/>
      <c r="I25" s="189"/>
      <c r="J25" s="189"/>
      <c r="K25" s="189"/>
      <c r="L25" s="189"/>
      <c r="M25" s="189"/>
    </row>
    <row r="26" spans="1:13" ht="19.5" hidden="1" customHeight="1">
      <c r="A26" s="189"/>
      <c r="B26" s="189"/>
      <c r="C26" s="189"/>
      <c r="D26" s="189"/>
      <c r="E26" s="189"/>
      <c r="F26" s="189"/>
      <c r="G26" s="189"/>
      <c r="H26" s="189"/>
      <c r="I26" s="189"/>
      <c r="J26" s="189"/>
      <c r="K26" s="189"/>
      <c r="L26" s="189"/>
      <c r="M26" s="189"/>
    </row>
    <row r="27" spans="1:13" ht="19.5" hidden="1" customHeight="1">
      <c r="A27" s="189"/>
      <c r="B27" s="189"/>
      <c r="C27" s="189"/>
      <c r="D27" s="189"/>
      <c r="E27" s="189"/>
      <c r="F27" s="189"/>
      <c r="G27" s="189"/>
      <c r="H27" s="189"/>
      <c r="I27" s="189"/>
      <c r="J27" s="189"/>
      <c r="K27" s="189"/>
      <c r="L27" s="189"/>
      <c r="M27" s="189"/>
    </row>
    <row r="28" spans="1:13" ht="19.5" hidden="1" customHeight="1">
      <c r="A28" s="189"/>
      <c r="B28" s="189"/>
      <c r="C28" s="189"/>
      <c r="D28" s="189"/>
      <c r="E28" s="189"/>
      <c r="F28" s="189"/>
      <c r="G28" s="189"/>
      <c r="H28" s="189"/>
      <c r="I28" s="189"/>
      <c r="J28" s="189"/>
      <c r="K28" s="189"/>
      <c r="L28" s="189"/>
      <c r="M28" s="189"/>
    </row>
    <row r="29" spans="1:13" ht="19.5" hidden="1" customHeight="1">
      <c r="A29" s="189"/>
      <c r="B29" s="189"/>
      <c r="C29" s="189"/>
      <c r="D29" s="189"/>
      <c r="E29" s="189"/>
      <c r="F29" s="189"/>
      <c r="G29" s="189"/>
      <c r="H29" s="189"/>
      <c r="I29" s="189"/>
      <c r="J29" s="189"/>
      <c r="K29" s="189"/>
      <c r="L29" s="189"/>
      <c r="M29" s="189"/>
    </row>
    <row r="30" spans="1:13" ht="19.5" hidden="1" customHeight="1">
      <c r="A30" s="189"/>
      <c r="B30" s="189"/>
      <c r="C30" s="189"/>
      <c r="D30" s="189"/>
      <c r="E30" s="189"/>
      <c r="F30" s="189"/>
      <c r="G30" s="189"/>
      <c r="H30" s="189"/>
      <c r="I30" s="189"/>
      <c r="J30" s="189"/>
      <c r="K30" s="189"/>
      <c r="L30" s="189"/>
      <c r="M30" s="189"/>
    </row>
    <row r="31" spans="1:13" ht="19.5" hidden="1" customHeight="1">
      <c r="A31" s="189"/>
      <c r="B31" s="189"/>
      <c r="C31" s="189"/>
      <c r="D31" s="189"/>
      <c r="E31" s="189"/>
      <c r="F31" s="189"/>
      <c r="G31" s="189"/>
      <c r="H31" s="189"/>
      <c r="I31" s="189"/>
      <c r="J31" s="189"/>
      <c r="K31" s="189"/>
      <c r="L31" s="189"/>
      <c r="M31" s="189"/>
    </row>
    <row r="32" spans="1:13" ht="19.5" hidden="1" customHeight="1">
      <c r="A32" s="189"/>
      <c r="B32" s="189"/>
      <c r="C32" s="189"/>
      <c r="D32" s="189"/>
      <c r="E32" s="189"/>
      <c r="F32" s="189"/>
      <c r="G32" s="189"/>
      <c r="H32" s="189"/>
      <c r="I32" s="189"/>
      <c r="J32" s="189"/>
      <c r="K32" s="189"/>
      <c r="L32" s="189"/>
      <c r="M32" s="189"/>
    </row>
    <row r="33" spans="1:13" ht="19.5" hidden="1" customHeight="1">
      <c r="A33" s="189"/>
      <c r="B33" s="189"/>
      <c r="C33" s="189"/>
      <c r="D33" s="189"/>
      <c r="E33" s="189"/>
      <c r="F33" s="189"/>
      <c r="G33" s="189"/>
      <c r="H33" s="189"/>
      <c r="I33" s="189"/>
      <c r="J33" s="189"/>
      <c r="K33" s="189"/>
      <c r="L33" s="189"/>
      <c r="M33" s="189"/>
    </row>
    <row r="34" spans="1:13" ht="14.25" hidden="1" customHeight="1">
      <c r="A34" s="189"/>
      <c r="B34" s="189"/>
      <c r="C34" s="189"/>
      <c r="D34" s="189"/>
      <c r="E34" s="189"/>
      <c r="F34" s="189"/>
      <c r="G34" s="189"/>
      <c r="H34" s="189"/>
      <c r="I34" s="189"/>
      <c r="J34" s="189"/>
      <c r="K34" s="189"/>
      <c r="L34" s="189"/>
      <c r="M34" s="189"/>
    </row>
    <row r="35" spans="1:13" ht="21.75" customHeight="1">
      <c r="A35" s="113" t="s">
        <v>3</v>
      </c>
      <c r="B35" s="113"/>
      <c r="C35" s="113"/>
      <c r="D35" s="113"/>
      <c r="E35" s="113"/>
      <c r="F35" s="113"/>
      <c r="G35" s="113"/>
      <c r="H35" s="113"/>
      <c r="I35" s="113"/>
      <c r="J35" s="113"/>
      <c r="K35" s="113"/>
      <c r="L35" s="113"/>
      <c r="M35" s="113"/>
    </row>
    <row r="36" spans="1:13" ht="15.75">
      <c r="A36" s="3"/>
      <c r="B36" s="3"/>
      <c r="C36" s="3"/>
      <c r="D36" s="3"/>
      <c r="E36" s="3"/>
      <c r="F36" s="3"/>
      <c r="G36" s="3"/>
      <c r="H36" s="3"/>
      <c r="I36" s="3"/>
      <c r="J36" s="3"/>
      <c r="K36" s="3"/>
      <c r="L36" s="3"/>
      <c r="M36" s="3"/>
    </row>
    <row r="37" spans="1:13" ht="15" customHeight="1">
      <c r="A37" s="189" t="s">
        <v>4</v>
      </c>
      <c r="B37" s="189"/>
      <c r="C37" s="189"/>
      <c r="D37" s="189"/>
      <c r="E37" s="189"/>
      <c r="F37" s="189"/>
      <c r="G37" s="189"/>
      <c r="H37" s="189"/>
      <c r="I37" s="189"/>
      <c r="J37" s="189"/>
      <c r="K37" s="189"/>
      <c r="L37" s="189"/>
      <c r="M37" s="189"/>
    </row>
    <row r="38" spans="1:13">
      <c r="A38" s="189"/>
      <c r="B38" s="189"/>
      <c r="C38" s="189"/>
      <c r="D38" s="189"/>
      <c r="E38" s="189"/>
      <c r="F38" s="189"/>
      <c r="G38" s="189"/>
      <c r="H38" s="189"/>
      <c r="I38" s="189"/>
      <c r="J38" s="189"/>
      <c r="K38" s="189"/>
      <c r="L38" s="189"/>
      <c r="M38" s="189"/>
    </row>
    <row r="39" spans="1:13" ht="29.25" customHeight="1">
      <c r="A39" s="189"/>
      <c r="B39" s="189"/>
      <c r="C39" s="189"/>
      <c r="D39" s="189"/>
      <c r="E39" s="189"/>
      <c r="F39" s="189"/>
      <c r="G39" s="189"/>
      <c r="H39" s="189"/>
      <c r="I39" s="189"/>
      <c r="J39" s="189"/>
      <c r="K39" s="189"/>
      <c r="L39" s="189"/>
      <c r="M39" s="189"/>
    </row>
    <row r="40" spans="1:13">
      <c r="A40" s="340" t="s">
        <v>5</v>
      </c>
      <c r="B40" s="341"/>
      <c r="C40" s="341"/>
      <c r="D40" s="341"/>
      <c r="E40" s="341"/>
      <c r="F40" s="341"/>
      <c r="G40" s="341"/>
      <c r="H40" s="341"/>
      <c r="I40" s="341"/>
      <c r="J40" s="341"/>
      <c r="K40" s="341"/>
      <c r="L40" s="341"/>
      <c r="M40" s="341"/>
    </row>
    <row r="41" spans="1:13" ht="21" customHeight="1">
      <c r="A41" s="341"/>
      <c r="B41" s="341"/>
      <c r="C41" s="341"/>
      <c r="D41" s="341"/>
      <c r="E41" s="341"/>
      <c r="F41" s="341"/>
      <c r="G41" s="341"/>
      <c r="H41" s="341"/>
      <c r="I41" s="341"/>
      <c r="J41" s="341"/>
      <c r="K41" s="341"/>
      <c r="L41" s="341"/>
      <c r="M41" s="341"/>
    </row>
    <row r="42" spans="1:13" ht="15.75">
      <c r="A42" s="3"/>
      <c r="B42" s="3"/>
      <c r="C42" s="3"/>
      <c r="D42" s="3"/>
      <c r="E42" s="3"/>
      <c r="F42" s="3"/>
      <c r="G42" s="3"/>
      <c r="H42" s="3"/>
      <c r="I42" s="3"/>
      <c r="J42" s="3"/>
      <c r="K42" s="3"/>
      <c r="L42" s="3"/>
      <c r="M42" s="3"/>
    </row>
    <row r="43" spans="1:13">
      <c r="A43" s="169" t="s">
        <v>6</v>
      </c>
      <c r="B43" s="169"/>
      <c r="C43" s="169"/>
      <c r="D43" s="169"/>
      <c r="E43" s="333" t="s">
        <v>7</v>
      </c>
      <c r="F43" s="353" t="s">
        <v>8</v>
      </c>
      <c r="G43" s="354"/>
      <c r="H43" s="152" t="s">
        <v>9</v>
      </c>
      <c r="I43" s="125"/>
      <c r="J43" s="136" t="s">
        <v>10</v>
      </c>
      <c r="K43" s="140"/>
    </row>
    <row r="44" spans="1:13">
      <c r="A44" s="169"/>
      <c r="B44" s="169"/>
      <c r="C44" s="169"/>
      <c r="D44" s="169"/>
      <c r="E44" s="334"/>
      <c r="F44" s="355"/>
      <c r="G44" s="356"/>
      <c r="H44" s="125"/>
      <c r="I44" s="125"/>
      <c r="J44" s="140"/>
      <c r="K44" s="140"/>
    </row>
    <row r="45" spans="1:13" ht="15" customHeight="1">
      <c r="A45" s="360" t="s">
        <v>11</v>
      </c>
      <c r="B45" s="361"/>
      <c r="C45" s="361"/>
      <c r="D45" s="362"/>
      <c r="E45" s="335" t="s">
        <v>12</v>
      </c>
      <c r="F45" s="370">
        <f>F47+F48</f>
        <v>793339073</v>
      </c>
      <c r="G45" s="371"/>
      <c r="H45" s="370">
        <f>H47+H48</f>
        <v>350541433.48000002</v>
      </c>
      <c r="I45" s="371"/>
      <c r="J45" s="370">
        <f>H45/F45*100</f>
        <v>44.185575299402899</v>
      </c>
      <c r="K45" s="371"/>
    </row>
    <row r="46" spans="1:13">
      <c r="A46" s="363"/>
      <c r="B46" s="364"/>
      <c r="C46" s="364"/>
      <c r="D46" s="365"/>
      <c r="E46" s="336"/>
      <c r="F46" s="372"/>
      <c r="G46" s="373"/>
      <c r="H46" s="372"/>
      <c r="I46" s="373"/>
      <c r="J46" s="372"/>
      <c r="K46" s="373"/>
    </row>
    <row r="47" spans="1:13">
      <c r="A47" s="114" t="s">
        <v>13</v>
      </c>
      <c r="B47" s="114"/>
      <c r="C47" s="114"/>
      <c r="D47" s="114"/>
      <c r="E47" s="7">
        <v>7</v>
      </c>
      <c r="F47" s="115">
        <v>793329073</v>
      </c>
      <c r="G47" s="115"/>
      <c r="H47" s="115">
        <v>350541433.48000002</v>
      </c>
      <c r="I47" s="115"/>
      <c r="J47" s="116">
        <f>H47/F47*100</f>
        <v>44.186132263427098</v>
      </c>
      <c r="K47" s="116"/>
    </row>
    <row r="48" spans="1:13" ht="15" customHeight="1">
      <c r="A48" s="133" t="s">
        <v>14</v>
      </c>
      <c r="B48" s="133"/>
      <c r="C48" s="133"/>
      <c r="D48" s="133"/>
      <c r="E48" s="337">
        <v>8</v>
      </c>
      <c r="F48" s="151">
        <v>10000</v>
      </c>
      <c r="G48" s="151"/>
      <c r="H48" s="151">
        <v>0</v>
      </c>
      <c r="I48" s="151"/>
      <c r="J48" s="359">
        <f>H48/F48*100</f>
        <v>0</v>
      </c>
      <c r="K48" s="359"/>
    </row>
    <row r="49" spans="1:11">
      <c r="A49" s="133"/>
      <c r="B49" s="133"/>
      <c r="C49" s="133"/>
      <c r="D49" s="133"/>
      <c r="E49" s="338"/>
      <c r="F49" s="151"/>
      <c r="G49" s="151"/>
      <c r="H49" s="151"/>
      <c r="I49" s="151"/>
      <c r="J49" s="359"/>
      <c r="K49" s="359"/>
    </row>
    <row r="50" spans="1:11" ht="15" customHeight="1">
      <c r="A50" s="369" t="s">
        <v>15</v>
      </c>
      <c r="B50" s="369"/>
      <c r="C50" s="369"/>
      <c r="D50" s="369"/>
      <c r="E50" s="335" t="s">
        <v>16</v>
      </c>
      <c r="F50" s="357">
        <f>F52+F53</f>
        <v>787839073</v>
      </c>
      <c r="G50" s="357"/>
      <c r="H50" s="357">
        <f>H52+H53</f>
        <v>359674995.11000001</v>
      </c>
      <c r="I50" s="357"/>
      <c r="J50" s="368">
        <f>H50/F50*100</f>
        <v>45.653358336290601</v>
      </c>
      <c r="K50" s="368"/>
    </row>
    <row r="51" spans="1:11">
      <c r="A51" s="369"/>
      <c r="B51" s="369"/>
      <c r="C51" s="369"/>
      <c r="D51" s="369"/>
      <c r="E51" s="336"/>
      <c r="F51" s="357"/>
      <c r="G51" s="357"/>
      <c r="H51" s="357"/>
      <c r="I51" s="357"/>
      <c r="J51" s="368"/>
      <c r="K51" s="368"/>
    </row>
    <row r="52" spans="1:11">
      <c r="A52" s="114" t="s">
        <v>17</v>
      </c>
      <c r="B52" s="114"/>
      <c r="C52" s="114"/>
      <c r="D52" s="114"/>
      <c r="E52" s="7">
        <v>4</v>
      </c>
      <c r="F52" s="117">
        <v>563382176</v>
      </c>
      <c r="G52" s="117"/>
      <c r="H52" s="115">
        <v>298787641.79000002</v>
      </c>
      <c r="I52" s="115"/>
      <c r="J52" s="116">
        <f>H52/F52*100</f>
        <v>53.034628094091502</v>
      </c>
      <c r="K52" s="116"/>
    </row>
    <row r="53" spans="1:11" ht="15" customHeight="1">
      <c r="A53" s="123" t="s">
        <v>18</v>
      </c>
      <c r="B53" s="123"/>
      <c r="C53" s="123"/>
      <c r="D53" s="123"/>
      <c r="E53" s="337">
        <v>5</v>
      </c>
      <c r="F53" s="374">
        <v>224456897</v>
      </c>
      <c r="G53" s="374"/>
      <c r="H53" s="151">
        <v>60887353.32</v>
      </c>
      <c r="I53" s="151"/>
      <c r="J53" s="359">
        <f>H53/F53*100</f>
        <v>27.126523681738298</v>
      </c>
      <c r="K53" s="359"/>
    </row>
    <row r="54" spans="1:11">
      <c r="A54" s="123"/>
      <c r="B54" s="123"/>
      <c r="C54" s="123"/>
      <c r="D54" s="123"/>
      <c r="E54" s="338"/>
      <c r="F54" s="374"/>
      <c r="G54" s="374"/>
      <c r="H54" s="151"/>
      <c r="I54" s="151"/>
      <c r="J54" s="359"/>
      <c r="K54" s="359"/>
    </row>
    <row r="55" spans="1:11">
      <c r="A55" s="118" t="s">
        <v>19</v>
      </c>
      <c r="B55" s="118"/>
      <c r="C55" s="118"/>
      <c r="D55" s="118"/>
      <c r="E55" s="10"/>
      <c r="F55" s="119">
        <f>F45-F50</f>
        <v>5500000</v>
      </c>
      <c r="G55" s="120"/>
      <c r="H55" s="121">
        <f>H45-H50</f>
        <v>-9133561.6300000008</v>
      </c>
      <c r="I55" s="121"/>
      <c r="J55" s="122">
        <f>H55/F55*100</f>
        <v>-166.06475690909099</v>
      </c>
      <c r="K55" s="122"/>
    </row>
    <row r="56" spans="1:11">
      <c r="A56" s="11"/>
      <c r="B56" s="11"/>
      <c r="C56" s="11"/>
      <c r="D56" s="11"/>
      <c r="E56" s="12"/>
      <c r="F56" s="13"/>
      <c r="G56" s="11"/>
      <c r="H56" s="13"/>
      <c r="I56" s="13"/>
      <c r="J56" s="14"/>
      <c r="K56" s="14"/>
    </row>
    <row r="58" spans="1:11">
      <c r="A58" s="352" t="s">
        <v>20</v>
      </c>
      <c r="B58" s="352"/>
      <c r="C58" s="352"/>
      <c r="D58" s="352"/>
      <c r="E58" s="152" t="s">
        <v>7</v>
      </c>
      <c r="F58" s="125" t="s">
        <v>8</v>
      </c>
      <c r="G58" s="125"/>
      <c r="H58" s="152" t="s">
        <v>9</v>
      </c>
      <c r="I58" s="125"/>
      <c r="J58" s="125" t="s">
        <v>21</v>
      </c>
      <c r="K58" s="125"/>
    </row>
    <row r="59" spans="1:11">
      <c r="A59" s="352"/>
      <c r="B59" s="352"/>
      <c r="C59" s="352"/>
      <c r="D59" s="352"/>
      <c r="E59" s="152"/>
      <c r="F59" s="125"/>
      <c r="G59" s="125"/>
      <c r="H59" s="125"/>
      <c r="I59" s="125"/>
      <c r="J59" s="125"/>
      <c r="K59" s="125"/>
    </row>
    <row r="60" spans="1:11">
      <c r="A60" s="339" t="s">
        <v>22</v>
      </c>
      <c r="B60" s="339"/>
      <c r="C60" s="339"/>
      <c r="D60" s="339"/>
      <c r="E60" s="339">
        <v>9</v>
      </c>
      <c r="F60" s="357">
        <v>0</v>
      </c>
      <c r="G60" s="357"/>
      <c r="H60" s="357">
        <f>H62</f>
        <v>0</v>
      </c>
      <c r="I60" s="357"/>
      <c r="J60" s="358">
        <v>0</v>
      </c>
      <c r="K60" s="358"/>
    </row>
    <row r="61" spans="1:11">
      <c r="A61" s="339"/>
      <c r="B61" s="339"/>
      <c r="C61" s="339"/>
      <c r="D61" s="339"/>
      <c r="E61" s="339"/>
      <c r="F61" s="357"/>
      <c r="G61" s="357"/>
      <c r="H61" s="357"/>
      <c r="I61" s="357"/>
      <c r="J61" s="358"/>
      <c r="K61" s="358"/>
    </row>
    <row r="62" spans="1:11">
      <c r="A62" s="123" t="s">
        <v>23</v>
      </c>
      <c r="B62" s="123"/>
      <c r="C62" s="123"/>
      <c r="D62" s="123"/>
      <c r="E62" s="9">
        <v>91</v>
      </c>
      <c r="F62" s="115">
        <v>0</v>
      </c>
      <c r="G62" s="115"/>
      <c r="H62" s="115">
        <v>0</v>
      </c>
      <c r="I62" s="115"/>
      <c r="J62" s="124">
        <v>0</v>
      </c>
      <c r="K62" s="124"/>
    </row>
    <row r="63" spans="1:11">
      <c r="A63" s="123" t="s">
        <v>24</v>
      </c>
      <c r="B63" s="123"/>
      <c r="C63" s="123"/>
      <c r="D63" s="123"/>
      <c r="E63" s="9">
        <v>92</v>
      </c>
      <c r="F63" s="115">
        <v>0</v>
      </c>
      <c r="G63" s="115"/>
      <c r="H63" s="115">
        <v>0</v>
      </c>
      <c r="I63" s="115"/>
      <c r="J63" s="116">
        <v>0</v>
      </c>
      <c r="K63" s="116"/>
    </row>
    <row r="64" spans="1:11">
      <c r="A64" s="369" t="s">
        <v>25</v>
      </c>
      <c r="B64" s="118"/>
      <c r="C64" s="118"/>
      <c r="D64" s="118"/>
      <c r="E64" s="128">
        <v>6</v>
      </c>
      <c r="F64" s="357">
        <f>F66+F67</f>
        <v>5500000</v>
      </c>
      <c r="G64" s="357"/>
      <c r="H64" s="357">
        <v>2747884.44</v>
      </c>
      <c r="I64" s="357"/>
      <c r="J64" s="368">
        <v>0</v>
      </c>
      <c r="K64" s="368"/>
    </row>
    <row r="65" spans="1:11">
      <c r="A65" s="118"/>
      <c r="B65" s="118"/>
      <c r="C65" s="118"/>
      <c r="D65" s="118"/>
      <c r="E65" s="128"/>
      <c r="F65" s="357"/>
      <c r="G65" s="357"/>
      <c r="H65" s="357"/>
      <c r="I65" s="357"/>
      <c r="J65" s="368"/>
      <c r="K65" s="368"/>
    </row>
    <row r="66" spans="1:11">
      <c r="A66" s="114" t="s">
        <v>26</v>
      </c>
      <c r="B66" s="114"/>
      <c r="C66" s="114"/>
      <c r="D66" s="114"/>
      <c r="E66" s="6">
        <v>61</v>
      </c>
      <c r="F66" s="115">
        <v>5500000</v>
      </c>
      <c r="G66" s="115"/>
      <c r="H66" s="115">
        <v>2747884.44</v>
      </c>
      <c r="I66" s="115"/>
      <c r="J66" s="116">
        <v>0</v>
      </c>
      <c r="K66" s="116"/>
    </row>
    <row r="67" spans="1:11">
      <c r="A67" s="114" t="s">
        <v>27</v>
      </c>
      <c r="B67" s="114"/>
      <c r="C67" s="114"/>
      <c r="D67" s="114"/>
      <c r="E67" s="6">
        <v>62</v>
      </c>
      <c r="F67" s="115">
        <v>0</v>
      </c>
      <c r="G67" s="115"/>
      <c r="H67" s="115">
        <v>0</v>
      </c>
      <c r="I67" s="115"/>
      <c r="J67" s="116">
        <v>0</v>
      </c>
      <c r="K67" s="116"/>
    </row>
    <row r="68" spans="1:11">
      <c r="A68" s="114" t="s">
        <v>28</v>
      </c>
      <c r="B68" s="114"/>
      <c r="C68" s="114"/>
      <c r="D68" s="114"/>
      <c r="E68" s="6" t="s">
        <v>29</v>
      </c>
      <c r="F68" s="115">
        <f>F60-F66</f>
        <v>-5500000</v>
      </c>
      <c r="G68" s="115"/>
      <c r="H68" s="115">
        <v>-2747884.44</v>
      </c>
      <c r="I68" s="115"/>
      <c r="J68" s="116">
        <v>0</v>
      </c>
      <c r="K68" s="116"/>
    </row>
    <row r="69" spans="1:11" ht="32.25" customHeight="1">
      <c r="A69" s="123" t="s">
        <v>30</v>
      </c>
      <c r="B69" s="123"/>
      <c r="C69" s="123"/>
      <c r="D69" s="123"/>
      <c r="E69" s="6">
        <v>3</v>
      </c>
      <c r="F69" s="115">
        <v>100939442.39</v>
      </c>
      <c r="G69" s="115"/>
      <c r="H69" s="117">
        <v>100939442.39</v>
      </c>
      <c r="I69" s="117"/>
      <c r="J69" s="116">
        <f>H69/F69*100</f>
        <v>100</v>
      </c>
      <c r="K69" s="116"/>
    </row>
    <row r="70" spans="1:11" ht="18" customHeight="1">
      <c r="A70" s="123" t="s">
        <v>31</v>
      </c>
      <c r="B70" s="123"/>
      <c r="C70" s="123"/>
      <c r="D70" s="123"/>
      <c r="E70" s="6" t="s">
        <v>32</v>
      </c>
      <c r="F70" s="115">
        <f>F69-F64</f>
        <v>95439442.390000001</v>
      </c>
      <c r="G70" s="115"/>
      <c r="H70" s="117">
        <v>98191557.950000003</v>
      </c>
      <c r="I70" s="117"/>
      <c r="J70" s="116">
        <f>H70/F70*100</f>
        <v>102.88362493648501</v>
      </c>
      <c r="K70" s="116"/>
    </row>
    <row r="71" spans="1:11" ht="18" customHeight="1">
      <c r="A71" s="15"/>
      <c r="B71" s="15"/>
      <c r="C71" s="15"/>
      <c r="D71" s="15"/>
      <c r="E71" s="16"/>
      <c r="F71" s="17"/>
      <c r="G71" s="17"/>
      <c r="H71" s="17"/>
      <c r="I71" s="17"/>
      <c r="J71" s="18"/>
      <c r="K71" s="18"/>
    </row>
    <row r="73" spans="1:11">
      <c r="A73" s="352" t="s">
        <v>33</v>
      </c>
      <c r="B73" s="125"/>
      <c r="C73" s="125"/>
      <c r="D73" s="125"/>
      <c r="E73" s="136" t="s">
        <v>7</v>
      </c>
      <c r="F73" s="140" t="s">
        <v>8</v>
      </c>
      <c r="G73" s="140"/>
      <c r="H73" s="136" t="s">
        <v>9</v>
      </c>
      <c r="I73" s="140"/>
      <c r="J73" s="125" t="s">
        <v>21</v>
      </c>
      <c r="K73" s="125"/>
    </row>
    <row r="74" spans="1:11">
      <c r="A74" s="125"/>
      <c r="B74" s="125"/>
      <c r="C74" s="125"/>
      <c r="D74" s="125"/>
      <c r="E74" s="136"/>
      <c r="F74" s="140"/>
      <c r="G74" s="140"/>
      <c r="H74" s="140"/>
      <c r="I74" s="140"/>
      <c r="J74" s="125"/>
      <c r="K74" s="125"/>
    </row>
    <row r="75" spans="1:11">
      <c r="A75" s="125" t="s">
        <v>34</v>
      </c>
      <c r="B75" s="125"/>
      <c r="C75" s="125"/>
      <c r="D75" s="125"/>
      <c r="E75" s="5" t="s">
        <v>35</v>
      </c>
      <c r="F75" s="126">
        <f>F76+F80</f>
        <v>793339073</v>
      </c>
      <c r="G75" s="126"/>
      <c r="H75" s="126">
        <f>H76+H80</f>
        <v>350541433.48000002</v>
      </c>
      <c r="I75" s="126"/>
      <c r="J75" s="127">
        <f>H75/F75</f>
        <v>0.44185575299402902</v>
      </c>
      <c r="K75" s="127"/>
    </row>
    <row r="76" spans="1:11">
      <c r="A76" s="128" t="s">
        <v>36</v>
      </c>
      <c r="B76" s="128"/>
      <c r="C76" s="128"/>
      <c r="D76" s="128"/>
      <c r="E76" s="8" t="s">
        <v>37</v>
      </c>
      <c r="F76" s="129">
        <f>F77+F78+F79</f>
        <v>682089586</v>
      </c>
      <c r="G76" s="129"/>
      <c r="H76" s="129">
        <f>H77+H78+H79</f>
        <v>350541433.48000002</v>
      </c>
      <c r="I76" s="129"/>
      <c r="J76" s="130">
        <f>H76/F76</f>
        <v>0.513922863909551</v>
      </c>
      <c r="K76" s="130"/>
    </row>
    <row r="77" spans="1:11">
      <c r="A77" s="114" t="s">
        <v>13</v>
      </c>
      <c r="B77" s="114"/>
      <c r="C77" s="114"/>
      <c r="D77" s="114"/>
      <c r="E77" s="6">
        <v>7</v>
      </c>
      <c r="F77" s="131">
        <v>682079586</v>
      </c>
      <c r="G77" s="131"/>
      <c r="H77" s="131">
        <v>350541433.48000002</v>
      </c>
      <c r="I77" s="131"/>
      <c r="J77" s="132">
        <f>H77/F77</f>
        <v>0.51393039855615896</v>
      </c>
      <c r="K77" s="132"/>
    </row>
    <row r="78" spans="1:11" ht="29.25" customHeight="1">
      <c r="A78" s="133" t="s">
        <v>14</v>
      </c>
      <c r="B78" s="133"/>
      <c r="C78" s="133"/>
      <c r="D78" s="133"/>
      <c r="E78" s="7">
        <v>8</v>
      </c>
      <c r="F78" s="131">
        <v>10000</v>
      </c>
      <c r="G78" s="131"/>
      <c r="H78" s="131">
        <v>0</v>
      </c>
      <c r="I78" s="131"/>
      <c r="J78" s="132">
        <f>H78/F78</f>
        <v>0</v>
      </c>
      <c r="K78" s="132"/>
    </row>
    <row r="79" spans="1:11" ht="29.25" customHeight="1">
      <c r="A79" s="123" t="s">
        <v>22</v>
      </c>
      <c r="B79" s="123"/>
      <c r="C79" s="123"/>
      <c r="D79" s="123"/>
      <c r="E79" s="7">
        <v>9</v>
      </c>
      <c r="F79" s="131">
        <v>0</v>
      </c>
      <c r="G79" s="131"/>
      <c r="H79" s="131">
        <v>0</v>
      </c>
      <c r="I79" s="131"/>
      <c r="J79" s="132">
        <v>0</v>
      </c>
      <c r="K79" s="132"/>
    </row>
    <row r="80" spans="1:11">
      <c r="A80" s="114" t="s">
        <v>38</v>
      </c>
      <c r="B80" s="114"/>
      <c r="C80" s="114"/>
      <c r="D80" s="114"/>
      <c r="E80" s="7">
        <v>3</v>
      </c>
      <c r="F80" s="131">
        <v>111249487</v>
      </c>
      <c r="G80" s="131"/>
      <c r="H80" s="134">
        <v>0</v>
      </c>
      <c r="I80" s="134"/>
      <c r="J80" s="132">
        <f>H80/F80</f>
        <v>0</v>
      </c>
      <c r="K80" s="132"/>
    </row>
    <row r="81" spans="1:13">
      <c r="A81" s="118" t="s">
        <v>39</v>
      </c>
      <c r="B81" s="118"/>
      <c r="C81" s="118"/>
      <c r="D81" s="118"/>
      <c r="E81" s="10" t="s">
        <v>40</v>
      </c>
      <c r="F81" s="129">
        <f>F82+F83+F84</f>
        <v>793339073</v>
      </c>
      <c r="G81" s="129"/>
      <c r="H81" s="129">
        <f>H82+H83+H84</f>
        <v>362422879.55000001</v>
      </c>
      <c r="I81" s="129"/>
      <c r="J81" s="135">
        <f>H81/F81</f>
        <v>0.45683225733418498</v>
      </c>
      <c r="K81" s="135"/>
    </row>
    <row r="82" spans="1:13">
      <c r="A82" s="114" t="s">
        <v>17</v>
      </c>
      <c r="B82" s="114"/>
      <c r="C82" s="114"/>
      <c r="D82" s="114"/>
      <c r="E82" s="7">
        <v>4</v>
      </c>
      <c r="F82" s="117">
        <v>563382176</v>
      </c>
      <c r="G82" s="117"/>
      <c r="H82" s="131">
        <v>298787641.79000002</v>
      </c>
      <c r="I82" s="131"/>
      <c r="J82" s="124">
        <f>H82/F82</f>
        <v>0.53034628094091496</v>
      </c>
      <c r="K82" s="124"/>
    </row>
    <row r="83" spans="1:13">
      <c r="A83" s="114" t="s">
        <v>18</v>
      </c>
      <c r="B83" s="114"/>
      <c r="C83" s="114"/>
      <c r="D83" s="114"/>
      <c r="E83" s="7">
        <v>5</v>
      </c>
      <c r="F83" s="134">
        <v>224456897</v>
      </c>
      <c r="G83" s="134"/>
      <c r="H83" s="131">
        <v>60887353.32</v>
      </c>
      <c r="I83" s="131"/>
      <c r="J83" s="124">
        <f>H83/F83</f>
        <v>0.27126523681738302</v>
      </c>
      <c r="K83" s="124"/>
    </row>
    <row r="84" spans="1:13" ht="27" customHeight="1">
      <c r="A84" s="123" t="s">
        <v>25</v>
      </c>
      <c r="B84" s="123"/>
      <c r="C84" s="123"/>
      <c r="D84" s="123"/>
      <c r="E84" s="7">
        <v>6</v>
      </c>
      <c r="F84" s="131">
        <v>5500000</v>
      </c>
      <c r="G84" s="131"/>
      <c r="H84" s="115">
        <v>2747884.44</v>
      </c>
      <c r="I84" s="115"/>
      <c r="J84" s="124">
        <v>0</v>
      </c>
      <c r="K84" s="124"/>
    </row>
    <row r="85" spans="1:13" ht="30" customHeight="1">
      <c r="A85" s="136" t="s">
        <v>41</v>
      </c>
      <c r="B85" s="136"/>
      <c r="C85" s="136"/>
      <c r="D85" s="136"/>
      <c r="E85" s="19" t="s">
        <v>42</v>
      </c>
      <c r="F85" s="131"/>
      <c r="G85" s="131"/>
      <c r="H85" s="137">
        <f>H75-H81</f>
        <v>-11881446.07</v>
      </c>
      <c r="I85" s="137"/>
      <c r="J85" s="114"/>
      <c r="K85" s="114"/>
    </row>
    <row r="86" spans="1:13">
      <c r="A86" s="114" t="s">
        <v>43</v>
      </c>
      <c r="B86" s="114"/>
      <c r="C86" s="114"/>
      <c r="D86" s="114"/>
      <c r="E86" s="20" t="s">
        <v>44</v>
      </c>
      <c r="F86" s="131">
        <v>105749487</v>
      </c>
      <c r="G86" s="131"/>
      <c r="H86" s="117">
        <f>(H77+H78)-(H82+H83)</f>
        <v>-9133561.6300000008</v>
      </c>
      <c r="I86" s="138"/>
      <c r="J86" s="132">
        <f>H86/F86</f>
        <v>-8.6369796101233007E-2</v>
      </c>
      <c r="K86" s="132"/>
    </row>
    <row r="87" spans="1:13" ht="28.5" customHeight="1">
      <c r="A87" s="133" t="s">
        <v>45</v>
      </c>
      <c r="B87" s="133"/>
      <c r="C87" s="133"/>
      <c r="D87" s="133"/>
      <c r="E87" s="7">
        <v>62</v>
      </c>
      <c r="F87" s="116">
        <v>0</v>
      </c>
      <c r="G87" s="116"/>
      <c r="H87" s="139">
        <v>0</v>
      </c>
      <c r="I87" s="139"/>
      <c r="J87" s="132">
        <v>0</v>
      </c>
      <c r="K87" s="132"/>
    </row>
    <row r="88" spans="1:13" ht="30" customHeight="1">
      <c r="A88" s="140" t="s">
        <v>46</v>
      </c>
      <c r="B88" s="140"/>
      <c r="C88" s="140"/>
      <c r="D88" s="140"/>
      <c r="E88" s="19" t="s">
        <v>47</v>
      </c>
      <c r="F88" s="141">
        <v>105749487</v>
      </c>
      <c r="G88" s="140"/>
      <c r="H88" s="142">
        <f>(H77+H78)-(H82+H83+H87)</f>
        <v>-9133561.6300000008</v>
      </c>
      <c r="I88" s="143"/>
      <c r="J88" s="144">
        <f>H88/F88</f>
        <v>-8.6369796101233007E-2</v>
      </c>
      <c r="K88" s="144"/>
    </row>
    <row r="89" spans="1:13">
      <c r="A89" s="114" t="s">
        <v>28</v>
      </c>
      <c r="B89" s="114"/>
      <c r="C89" s="114"/>
      <c r="D89" s="114"/>
      <c r="E89" s="7" t="s">
        <v>29</v>
      </c>
      <c r="F89" s="115">
        <f>F79-F84</f>
        <v>-5500000</v>
      </c>
      <c r="G89" s="114"/>
      <c r="H89" s="117">
        <f>H79-H84</f>
        <v>-2747884.44</v>
      </c>
      <c r="I89" s="138"/>
      <c r="J89" s="124">
        <f>H89/F89</f>
        <v>0.49961535272727298</v>
      </c>
      <c r="K89" s="124"/>
      <c r="L89" s="21"/>
    </row>
    <row r="90" spans="1:13">
      <c r="A90" s="114" t="s">
        <v>38</v>
      </c>
      <c r="B90" s="114"/>
      <c r="C90" s="114"/>
      <c r="D90" s="114"/>
      <c r="E90" s="7">
        <v>3</v>
      </c>
      <c r="F90" s="115">
        <v>111249487</v>
      </c>
      <c r="G90" s="115"/>
      <c r="H90" s="117">
        <v>0</v>
      </c>
      <c r="I90" s="117"/>
      <c r="J90" s="124">
        <f>H90/F90</f>
        <v>0</v>
      </c>
      <c r="K90" s="124"/>
    </row>
    <row r="91" spans="1:13">
      <c r="A91" s="140" t="s">
        <v>31</v>
      </c>
      <c r="B91" s="140"/>
      <c r="C91" s="140"/>
      <c r="D91" s="140"/>
      <c r="E91" s="22" t="s">
        <v>32</v>
      </c>
      <c r="F91" s="141">
        <f>F80-F84</f>
        <v>105749487</v>
      </c>
      <c r="G91" s="140"/>
      <c r="H91" s="142">
        <f>H80-H84</f>
        <v>-2747884.44</v>
      </c>
      <c r="I91" s="143"/>
      <c r="J91" s="144">
        <f>H91/F91</f>
        <v>-2.598484889104E-2</v>
      </c>
      <c r="K91" s="144"/>
    </row>
    <row r="93" spans="1:13" ht="19.5" customHeight="1">
      <c r="A93" s="145" t="s">
        <v>48</v>
      </c>
      <c r="B93" s="145"/>
      <c r="C93" s="145"/>
      <c r="D93" s="145"/>
      <c r="E93" s="145"/>
      <c r="F93" s="145"/>
      <c r="G93" s="145"/>
      <c r="H93" s="145"/>
      <c r="I93" s="145"/>
      <c r="J93" s="145"/>
      <c r="K93" s="145"/>
      <c r="L93" s="145"/>
      <c r="M93" s="145"/>
    </row>
    <row r="94" spans="1:13" ht="20.25" customHeight="1">
      <c r="A94" s="146" t="s">
        <v>49</v>
      </c>
      <c r="B94" s="146"/>
      <c r="C94" s="146"/>
      <c r="D94" s="146"/>
      <c r="E94" s="146"/>
      <c r="F94" s="146"/>
      <c r="G94" s="146"/>
      <c r="H94" s="146"/>
      <c r="I94" s="146"/>
      <c r="J94" s="146"/>
      <c r="K94" s="146"/>
      <c r="L94" s="146"/>
      <c r="M94" s="146"/>
    </row>
    <row r="95" spans="1:13" ht="29.25" customHeight="1">
      <c r="A95" s="23" t="s">
        <v>50</v>
      </c>
      <c r="B95" s="23" t="s">
        <v>51</v>
      </c>
      <c r="C95" s="147" t="s">
        <v>52</v>
      </c>
      <c r="D95" s="147"/>
      <c r="E95" s="147"/>
      <c r="F95" s="147" t="s">
        <v>53</v>
      </c>
      <c r="G95" s="147"/>
      <c r="H95" s="133" t="s">
        <v>54</v>
      </c>
      <c r="I95" s="133"/>
      <c r="J95" s="133" t="s">
        <v>55</v>
      </c>
      <c r="K95" s="133"/>
      <c r="L95" s="24" t="s">
        <v>56</v>
      </c>
      <c r="M95" s="24" t="s">
        <v>57</v>
      </c>
    </row>
    <row r="96" spans="1:13" ht="30" customHeight="1">
      <c r="A96" s="4">
        <v>711</v>
      </c>
      <c r="B96" s="4"/>
      <c r="C96" s="148" t="s">
        <v>58</v>
      </c>
      <c r="D96" s="143"/>
      <c r="E96" s="143"/>
      <c r="F96" s="141">
        <f>F97</f>
        <v>303562925</v>
      </c>
      <c r="G96" s="140"/>
      <c r="H96" s="141">
        <f>H97</f>
        <v>138575226.81</v>
      </c>
      <c r="I96" s="140"/>
      <c r="J96" s="141">
        <f>J97</f>
        <v>0</v>
      </c>
      <c r="K96" s="140"/>
      <c r="L96" s="25">
        <f t="shared" ref="L96:L126" si="0">SUM(H96:K96)</f>
        <v>138575226.81</v>
      </c>
      <c r="M96" s="26">
        <f>L96/F96</f>
        <v>0.45649588733538499</v>
      </c>
    </row>
    <row r="97" spans="1:13">
      <c r="A97" s="7"/>
      <c r="B97" s="7">
        <v>711100</v>
      </c>
      <c r="C97" s="149" t="s">
        <v>59</v>
      </c>
      <c r="D97" s="149"/>
      <c r="E97" s="149"/>
      <c r="F97" s="115">
        <v>303562925</v>
      </c>
      <c r="G97" s="115"/>
      <c r="H97" s="115">
        <v>138575226.81</v>
      </c>
      <c r="I97" s="114"/>
      <c r="J97" s="115">
        <v>0</v>
      </c>
      <c r="K97" s="115"/>
      <c r="L97" s="27">
        <f t="shared" si="0"/>
        <v>138575226.81</v>
      </c>
      <c r="M97" s="26">
        <f t="shared" ref="M97:M132" si="1">L97/F97</f>
        <v>0.45649588733538499</v>
      </c>
    </row>
    <row r="98" spans="1:13">
      <c r="A98" s="4">
        <v>713</v>
      </c>
      <c r="B98" s="4"/>
      <c r="C98" s="140" t="s">
        <v>60</v>
      </c>
      <c r="D98" s="140"/>
      <c r="E98" s="140"/>
      <c r="F98" s="141">
        <f>F99+F100+F101</f>
        <v>87301044</v>
      </c>
      <c r="G98" s="141"/>
      <c r="H98" s="141">
        <f>H99+H100+H101</f>
        <v>37643832.549999997</v>
      </c>
      <c r="I98" s="141"/>
      <c r="J98" s="141">
        <v>0</v>
      </c>
      <c r="K98" s="141"/>
      <c r="L98" s="25">
        <f t="shared" si="0"/>
        <v>37643832.549999997</v>
      </c>
      <c r="M98" s="26">
        <f t="shared" si="1"/>
        <v>0.43119567447555401</v>
      </c>
    </row>
    <row r="99" spans="1:13">
      <c r="A99" s="7"/>
      <c r="B99" s="7">
        <v>713100</v>
      </c>
      <c r="C99" s="149" t="s">
        <v>61</v>
      </c>
      <c r="D99" s="149"/>
      <c r="E99" s="149"/>
      <c r="F99" s="115">
        <v>68351782</v>
      </c>
      <c r="G99" s="115"/>
      <c r="H99" s="115">
        <v>30238806.57</v>
      </c>
      <c r="I99" s="115"/>
      <c r="J99" s="115">
        <v>0</v>
      </c>
      <c r="K99" s="115"/>
      <c r="L99" s="27">
        <f t="shared" si="0"/>
        <v>30238806.57</v>
      </c>
      <c r="M99" s="26">
        <f t="shared" si="1"/>
        <v>0.44239968125483498</v>
      </c>
    </row>
    <row r="100" spans="1:13">
      <c r="A100" s="7"/>
      <c r="B100" s="7">
        <v>713300</v>
      </c>
      <c r="C100" s="149" t="s">
        <v>62</v>
      </c>
      <c r="D100" s="149"/>
      <c r="E100" s="149"/>
      <c r="F100" s="115">
        <v>2447715</v>
      </c>
      <c r="G100" s="115"/>
      <c r="H100" s="115">
        <v>1095838.19</v>
      </c>
      <c r="I100" s="115"/>
      <c r="J100" s="115">
        <v>0</v>
      </c>
      <c r="K100" s="115"/>
      <c r="L100" s="27">
        <f t="shared" si="0"/>
        <v>1095838.19</v>
      </c>
      <c r="M100" s="26">
        <f t="shared" si="1"/>
        <v>0.44769844119924102</v>
      </c>
    </row>
    <row r="101" spans="1:13" ht="15" customHeight="1">
      <c r="A101" s="7"/>
      <c r="B101" s="7">
        <v>713400</v>
      </c>
      <c r="C101" s="150" t="s">
        <v>63</v>
      </c>
      <c r="D101" s="149"/>
      <c r="E101" s="149"/>
      <c r="F101" s="151">
        <v>16501547</v>
      </c>
      <c r="G101" s="151"/>
      <c r="H101" s="151">
        <v>6309187.79</v>
      </c>
      <c r="I101" s="151"/>
      <c r="J101" s="151">
        <v>0</v>
      </c>
      <c r="K101" s="151"/>
      <c r="L101" s="28">
        <f t="shared" si="0"/>
        <v>6309187.79</v>
      </c>
      <c r="M101" s="26">
        <f t="shared" si="1"/>
        <v>0.38233917038202497</v>
      </c>
    </row>
    <row r="102" spans="1:13">
      <c r="A102" s="4">
        <v>714</v>
      </c>
      <c r="B102" s="4"/>
      <c r="C102" s="140" t="s">
        <v>64</v>
      </c>
      <c r="D102" s="140"/>
      <c r="E102" s="140"/>
      <c r="F102" s="141">
        <f>F103</f>
        <v>21939464</v>
      </c>
      <c r="G102" s="141"/>
      <c r="H102" s="141">
        <f>H103</f>
        <v>9528099.0700000003</v>
      </c>
      <c r="I102" s="141"/>
      <c r="J102" s="141">
        <v>0</v>
      </c>
      <c r="K102" s="141"/>
      <c r="L102" s="25">
        <f t="shared" si="0"/>
        <v>9528099.0700000003</v>
      </c>
      <c r="M102" s="26">
        <f t="shared" si="1"/>
        <v>0.43429042158915099</v>
      </c>
    </row>
    <row r="103" spans="1:13" ht="27.75" customHeight="1">
      <c r="A103" s="7"/>
      <c r="B103" s="7">
        <v>714500</v>
      </c>
      <c r="C103" s="150" t="s">
        <v>65</v>
      </c>
      <c r="D103" s="150"/>
      <c r="E103" s="150"/>
      <c r="F103" s="115">
        <v>21939464</v>
      </c>
      <c r="G103" s="115"/>
      <c r="H103" s="115">
        <v>9528099.0700000003</v>
      </c>
      <c r="I103" s="115"/>
      <c r="J103" s="115">
        <v>0</v>
      </c>
      <c r="K103" s="115"/>
      <c r="L103" s="27">
        <f t="shared" si="0"/>
        <v>9528099.0700000003</v>
      </c>
      <c r="M103" s="26">
        <f t="shared" si="1"/>
        <v>0.43429042158915099</v>
      </c>
    </row>
    <row r="104" spans="1:13">
      <c r="A104" s="4">
        <v>716</v>
      </c>
      <c r="B104" s="4"/>
      <c r="C104" s="140" t="s">
        <v>66</v>
      </c>
      <c r="D104" s="140"/>
      <c r="E104" s="140"/>
      <c r="F104" s="141">
        <f>F105</f>
        <v>16042828</v>
      </c>
      <c r="G104" s="141"/>
      <c r="H104" s="141">
        <f>H105</f>
        <v>9060858.8300000001</v>
      </c>
      <c r="I104" s="141"/>
      <c r="J104" s="141">
        <v>0</v>
      </c>
      <c r="K104" s="141"/>
      <c r="L104" s="25">
        <f t="shared" si="0"/>
        <v>9060858.8300000001</v>
      </c>
      <c r="M104" s="26">
        <f t="shared" si="1"/>
        <v>0.56479187023634503</v>
      </c>
    </row>
    <row r="105" spans="1:13">
      <c r="A105" s="7"/>
      <c r="B105" s="7">
        <v>716100</v>
      </c>
      <c r="C105" s="149" t="s">
        <v>67</v>
      </c>
      <c r="D105" s="149"/>
      <c r="E105" s="149"/>
      <c r="F105" s="115">
        <v>16042828</v>
      </c>
      <c r="G105" s="115"/>
      <c r="H105" s="115">
        <v>9060858.8300000001</v>
      </c>
      <c r="I105" s="115"/>
      <c r="J105" s="115">
        <v>0</v>
      </c>
      <c r="K105" s="115"/>
      <c r="L105" s="27">
        <f t="shared" si="0"/>
        <v>9060858.8300000001</v>
      </c>
      <c r="M105" s="26">
        <f t="shared" si="1"/>
        <v>0.56479187023634503</v>
      </c>
    </row>
    <row r="106" spans="1:13" s="1" customFormat="1" ht="27.75" customHeight="1">
      <c r="A106" s="4">
        <v>733</v>
      </c>
      <c r="B106" s="4"/>
      <c r="C106" s="152" t="s">
        <v>68</v>
      </c>
      <c r="D106" s="125"/>
      <c r="E106" s="125"/>
      <c r="F106" s="141">
        <f>F107+F108</f>
        <v>231967335</v>
      </c>
      <c r="G106" s="141"/>
      <c r="H106" s="141">
        <f>H107+H108</f>
        <v>62305536.780000001</v>
      </c>
      <c r="I106" s="141"/>
      <c r="J106" s="141">
        <f>J107+J108</f>
        <v>83004979.390000001</v>
      </c>
      <c r="K106" s="141"/>
      <c r="L106" s="25">
        <f t="shared" si="0"/>
        <v>145310516.16999999</v>
      </c>
      <c r="M106" s="26">
        <f t="shared" si="1"/>
        <v>0.62642663101681995</v>
      </c>
    </row>
    <row r="107" spans="1:13">
      <c r="A107" s="20"/>
      <c r="B107" s="7">
        <v>733100</v>
      </c>
      <c r="C107" s="153" t="s">
        <v>69</v>
      </c>
      <c r="D107" s="154"/>
      <c r="E107" s="154"/>
      <c r="F107" s="115">
        <v>156251101</v>
      </c>
      <c r="G107" s="115"/>
      <c r="H107" s="115">
        <v>62305536.780000001</v>
      </c>
      <c r="I107" s="115"/>
      <c r="J107" s="115">
        <v>5498883</v>
      </c>
      <c r="K107" s="115"/>
      <c r="L107" s="27">
        <f t="shared" si="0"/>
        <v>67804419.780000001</v>
      </c>
      <c r="M107" s="26">
        <f t="shared" si="1"/>
        <v>0.43394522884033898</v>
      </c>
    </row>
    <row r="108" spans="1:13">
      <c r="A108" s="20"/>
      <c r="B108" s="7">
        <v>733200</v>
      </c>
      <c r="C108" s="149" t="s">
        <v>70</v>
      </c>
      <c r="D108" s="149"/>
      <c r="E108" s="149"/>
      <c r="F108" s="115">
        <v>75716234</v>
      </c>
      <c r="G108" s="115"/>
      <c r="H108" s="115">
        <v>0</v>
      </c>
      <c r="I108" s="115"/>
      <c r="J108" s="115">
        <v>77506096.390000001</v>
      </c>
      <c r="K108" s="115"/>
      <c r="L108" s="27">
        <f t="shared" si="0"/>
        <v>77506096.390000001</v>
      </c>
      <c r="M108" s="26">
        <f t="shared" si="1"/>
        <v>1.0236390836607101</v>
      </c>
    </row>
    <row r="109" spans="1:13" s="1" customFormat="1">
      <c r="A109" s="29">
        <v>741</v>
      </c>
      <c r="B109" s="29"/>
      <c r="C109" s="136" t="s">
        <v>71</v>
      </c>
      <c r="D109" s="140"/>
      <c r="E109" s="140"/>
      <c r="F109" s="141">
        <f>F110+F111</f>
        <v>7800514</v>
      </c>
      <c r="G109" s="141"/>
      <c r="H109" s="141">
        <f>H110+H111</f>
        <v>2503092.69</v>
      </c>
      <c r="I109" s="141"/>
      <c r="J109" s="141">
        <f>J110+J111</f>
        <v>0</v>
      </c>
      <c r="K109" s="141"/>
      <c r="L109" s="25">
        <f t="shared" si="0"/>
        <v>2503092.69</v>
      </c>
      <c r="M109" s="26">
        <f t="shared" si="1"/>
        <v>0.32088817352292398</v>
      </c>
    </row>
    <row r="110" spans="1:13">
      <c r="A110" s="20"/>
      <c r="B110" s="7">
        <v>741100</v>
      </c>
      <c r="C110" s="149" t="s">
        <v>72</v>
      </c>
      <c r="D110" s="149"/>
      <c r="E110" s="149"/>
      <c r="F110" s="115">
        <v>4898254</v>
      </c>
      <c r="G110" s="115"/>
      <c r="H110" s="115">
        <v>2443996.2999999998</v>
      </c>
      <c r="I110" s="115"/>
      <c r="J110" s="115">
        <v>0</v>
      </c>
      <c r="K110" s="115"/>
      <c r="L110" s="27">
        <f t="shared" si="0"/>
        <v>2443996.2999999998</v>
      </c>
      <c r="M110" s="26">
        <f t="shared" si="1"/>
        <v>0.49895254513138798</v>
      </c>
    </row>
    <row r="111" spans="1:13">
      <c r="A111" s="20"/>
      <c r="B111" s="7">
        <v>741500</v>
      </c>
      <c r="C111" s="149" t="s">
        <v>73</v>
      </c>
      <c r="D111" s="149"/>
      <c r="E111" s="149"/>
      <c r="F111" s="115">
        <v>2902260</v>
      </c>
      <c r="G111" s="115"/>
      <c r="H111" s="115">
        <v>59096.39</v>
      </c>
      <c r="I111" s="115"/>
      <c r="J111" s="115">
        <v>0</v>
      </c>
      <c r="K111" s="115"/>
      <c r="L111" s="27">
        <f t="shared" si="0"/>
        <v>59096.39</v>
      </c>
      <c r="M111" s="26">
        <f t="shared" si="1"/>
        <v>2.0362197046439701E-2</v>
      </c>
    </row>
    <row r="112" spans="1:13" s="1" customFormat="1" ht="29.25" customHeight="1">
      <c r="A112" s="29">
        <v>742</v>
      </c>
      <c r="B112" s="29"/>
      <c r="C112" s="136" t="s">
        <v>74</v>
      </c>
      <c r="D112" s="140"/>
      <c r="E112" s="140"/>
      <c r="F112" s="141">
        <f>F113+F114+F115</f>
        <v>12616406</v>
      </c>
      <c r="G112" s="141"/>
      <c r="H112" s="141">
        <f>H113+H114+H115</f>
        <v>7164499.7400000002</v>
      </c>
      <c r="I112" s="141"/>
      <c r="J112" s="141">
        <f>J113+J114+J115</f>
        <v>0</v>
      </c>
      <c r="K112" s="141"/>
      <c r="L112" s="25">
        <f t="shared" si="0"/>
        <v>7164499.7400000002</v>
      </c>
      <c r="M112" s="26">
        <f t="shared" si="1"/>
        <v>0.56787168548634204</v>
      </c>
    </row>
    <row r="113" spans="1:13">
      <c r="A113" s="20"/>
      <c r="B113" s="7">
        <v>742100</v>
      </c>
      <c r="C113" s="149" t="s">
        <v>75</v>
      </c>
      <c r="D113" s="149"/>
      <c r="E113" s="149"/>
      <c r="F113" s="115">
        <v>7504759</v>
      </c>
      <c r="G113" s="115"/>
      <c r="H113" s="115">
        <v>5368192.75</v>
      </c>
      <c r="I113" s="115"/>
      <c r="J113" s="115">
        <v>0</v>
      </c>
      <c r="K113" s="115"/>
      <c r="L113" s="27">
        <f t="shared" si="0"/>
        <v>5368192.75</v>
      </c>
      <c r="M113" s="26">
        <f t="shared" si="1"/>
        <v>0.71530514837318604</v>
      </c>
    </row>
    <row r="114" spans="1:13">
      <c r="A114" s="20"/>
      <c r="B114" s="7">
        <v>742200</v>
      </c>
      <c r="C114" s="149" t="s">
        <v>76</v>
      </c>
      <c r="D114" s="149"/>
      <c r="E114" s="149"/>
      <c r="F114" s="115">
        <v>4604337</v>
      </c>
      <c r="G114" s="115"/>
      <c r="H114" s="115">
        <v>1557630.99</v>
      </c>
      <c r="I114" s="115"/>
      <c r="J114" s="115">
        <v>0</v>
      </c>
      <c r="K114" s="115"/>
      <c r="L114" s="27">
        <f t="shared" si="0"/>
        <v>1557630.99</v>
      </c>
      <c r="M114" s="26">
        <f t="shared" si="1"/>
        <v>0.33829647786424</v>
      </c>
    </row>
    <row r="115" spans="1:13">
      <c r="A115" s="20"/>
      <c r="B115" s="7">
        <v>742300</v>
      </c>
      <c r="C115" s="149" t="s">
        <v>77</v>
      </c>
      <c r="D115" s="149"/>
      <c r="E115" s="149"/>
      <c r="F115" s="115">
        <v>507310</v>
      </c>
      <c r="G115" s="115"/>
      <c r="H115" s="115">
        <v>238676</v>
      </c>
      <c r="I115" s="115"/>
      <c r="J115" s="115">
        <v>0</v>
      </c>
      <c r="K115" s="115"/>
      <c r="L115" s="27">
        <f t="shared" si="0"/>
        <v>238676</v>
      </c>
      <c r="M115" s="26">
        <f t="shared" si="1"/>
        <v>0.47047367487335201</v>
      </c>
    </row>
    <row r="116" spans="1:13" s="1" customFormat="1">
      <c r="A116" s="29">
        <v>743</v>
      </c>
      <c r="B116" s="29"/>
      <c r="C116" s="140" t="s">
        <v>78</v>
      </c>
      <c r="D116" s="140"/>
      <c r="E116" s="140"/>
      <c r="F116" s="141">
        <f>F117+F118</f>
        <v>20000</v>
      </c>
      <c r="G116" s="141"/>
      <c r="H116" s="141">
        <f>H117+H118</f>
        <v>0</v>
      </c>
      <c r="I116" s="141"/>
      <c r="J116" s="141">
        <f>J117</f>
        <v>0</v>
      </c>
      <c r="K116" s="141"/>
      <c r="L116" s="25">
        <f t="shared" si="0"/>
        <v>0</v>
      </c>
      <c r="M116" s="26">
        <f t="shared" si="1"/>
        <v>0</v>
      </c>
    </row>
    <row r="117" spans="1:13">
      <c r="A117" s="20"/>
      <c r="B117" s="7">
        <v>743300</v>
      </c>
      <c r="C117" s="149" t="s">
        <v>79</v>
      </c>
      <c r="D117" s="149"/>
      <c r="E117" s="149"/>
      <c r="F117" s="115">
        <v>10000</v>
      </c>
      <c r="G117" s="115"/>
      <c r="H117" s="115">
        <v>0</v>
      </c>
      <c r="I117" s="115"/>
      <c r="J117" s="115">
        <v>0</v>
      </c>
      <c r="K117" s="115"/>
      <c r="L117" s="27">
        <f t="shared" si="0"/>
        <v>0</v>
      </c>
      <c r="M117" s="26">
        <f t="shared" si="1"/>
        <v>0</v>
      </c>
    </row>
    <row r="118" spans="1:13">
      <c r="A118" s="20"/>
      <c r="B118" s="7">
        <v>743900</v>
      </c>
      <c r="C118" s="155" t="s">
        <v>80</v>
      </c>
      <c r="D118" s="156"/>
      <c r="E118" s="157"/>
      <c r="F118" s="158">
        <v>10000</v>
      </c>
      <c r="G118" s="159"/>
      <c r="H118" s="158">
        <v>0</v>
      </c>
      <c r="I118" s="159"/>
      <c r="J118" s="115">
        <v>0</v>
      </c>
      <c r="K118" s="115"/>
      <c r="L118" s="27">
        <f t="shared" si="0"/>
        <v>0</v>
      </c>
      <c r="M118" s="26">
        <f t="shared" si="1"/>
        <v>0</v>
      </c>
    </row>
    <row r="119" spans="1:13" s="1" customFormat="1">
      <c r="A119" s="29">
        <v>744</v>
      </c>
      <c r="B119" s="29"/>
      <c r="C119" s="136" t="s">
        <v>81</v>
      </c>
      <c r="D119" s="140"/>
      <c r="E119" s="140"/>
      <c r="F119" s="141">
        <f>F120</f>
        <v>260110</v>
      </c>
      <c r="G119" s="141"/>
      <c r="H119" s="141">
        <f>H120</f>
        <v>137686.01999999999</v>
      </c>
      <c r="I119" s="141"/>
      <c r="J119" s="141">
        <f>J120</f>
        <v>0</v>
      </c>
      <c r="K119" s="141"/>
      <c r="L119" s="25">
        <f t="shared" si="0"/>
        <v>137686.01999999999</v>
      </c>
      <c r="M119" s="26">
        <f t="shared" si="1"/>
        <v>0.52933766483410905</v>
      </c>
    </row>
    <row r="120" spans="1:13">
      <c r="A120" s="20"/>
      <c r="B120" s="7">
        <v>744100</v>
      </c>
      <c r="C120" s="150" t="s">
        <v>82</v>
      </c>
      <c r="D120" s="149"/>
      <c r="E120" s="149"/>
      <c r="F120" s="115">
        <v>260110</v>
      </c>
      <c r="G120" s="115"/>
      <c r="H120" s="115">
        <v>137686.01999999999</v>
      </c>
      <c r="I120" s="115"/>
      <c r="J120" s="115">
        <v>0</v>
      </c>
      <c r="K120" s="115"/>
      <c r="L120" s="27">
        <f t="shared" si="0"/>
        <v>137686.01999999999</v>
      </c>
      <c r="M120" s="26">
        <f t="shared" si="1"/>
        <v>0.52933766483410905</v>
      </c>
    </row>
    <row r="121" spans="1:13" s="1" customFormat="1">
      <c r="A121" s="29">
        <v>745</v>
      </c>
      <c r="B121" s="29"/>
      <c r="C121" s="140" t="s">
        <v>83</v>
      </c>
      <c r="D121" s="140"/>
      <c r="E121" s="140"/>
      <c r="F121" s="141">
        <f>F122</f>
        <v>68960</v>
      </c>
      <c r="G121" s="141"/>
      <c r="H121" s="141">
        <f>H122</f>
        <v>19762.75</v>
      </c>
      <c r="I121" s="141"/>
      <c r="J121" s="141">
        <f>J122</f>
        <v>0</v>
      </c>
      <c r="K121" s="141"/>
      <c r="L121" s="25">
        <f t="shared" si="0"/>
        <v>19762.75</v>
      </c>
      <c r="M121" s="26">
        <f t="shared" si="1"/>
        <v>0.28658280162413002</v>
      </c>
    </row>
    <row r="122" spans="1:13">
      <c r="A122" s="20"/>
      <c r="B122" s="7">
        <v>745100</v>
      </c>
      <c r="C122" s="149" t="s">
        <v>84</v>
      </c>
      <c r="D122" s="149"/>
      <c r="E122" s="149"/>
      <c r="F122" s="115">
        <v>68960</v>
      </c>
      <c r="G122" s="115"/>
      <c r="H122" s="115">
        <v>19762.75</v>
      </c>
      <c r="I122" s="115"/>
      <c r="J122" s="115">
        <v>0</v>
      </c>
      <c r="K122" s="115"/>
      <c r="L122" s="27">
        <f t="shared" si="0"/>
        <v>19762.75</v>
      </c>
      <c r="M122" s="26">
        <f t="shared" si="1"/>
        <v>0.28658280162413002</v>
      </c>
    </row>
    <row r="123" spans="1:13" s="1" customFormat="1" ht="28.5" customHeight="1">
      <c r="A123" s="30">
        <v>772</v>
      </c>
      <c r="B123" s="4"/>
      <c r="C123" s="136" t="s">
        <v>85</v>
      </c>
      <c r="D123" s="140"/>
      <c r="E123" s="140"/>
      <c r="F123" s="141">
        <f>F124</f>
        <v>500000</v>
      </c>
      <c r="G123" s="141"/>
      <c r="H123" s="141">
        <f>H124</f>
        <v>597858.85</v>
      </c>
      <c r="I123" s="141"/>
      <c r="J123" s="141">
        <f>J124</f>
        <v>0</v>
      </c>
      <c r="K123" s="141"/>
      <c r="L123" s="25">
        <f t="shared" si="0"/>
        <v>597858.85</v>
      </c>
      <c r="M123" s="26">
        <f t="shared" si="1"/>
        <v>1.1957177000000001</v>
      </c>
    </row>
    <row r="124" spans="1:13" ht="26.25" customHeight="1">
      <c r="A124" s="20"/>
      <c r="B124" s="7">
        <v>772100</v>
      </c>
      <c r="C124" s="150" t="s">
        <v>86</v>
      </c>
      <c r="D124" s="149"/>
      <c r="E124" s="149"/>
      <c r="F124" s="115">
        <v>500000</v>
      </c>
      <c r="G124" s="115"/>
      <c r="H124" s="115">
        <v>597858.85</v>
      </c>
      <c r="I124" s="115"/>
      <c r="J124" s="115">
        <v>0</v>
      </c>
      <c r="K124" s="115"/>
      <c r="L124" s="27">
        <f t="shared" si="0"/>
        <v>597858.85</v>
      </c>
      <c r="M124" s="26">
        <f t="shared" si="1"/>
        <v>1.1957177000000001</v>
      </c>
    </row>
    <row r="125" spans="1:13" s="1" customFormat="1" ht="15" customHeight="1">
      <c r="A125" s="29">
        <v>811</v>
      </c>
      <c r="B125" s="4"/>
      <c r="C125" s="136" t="s">
        <v>87</v>
      </c>
      <c r="D125" s="140"/>
      <c r="E125" s="140"/>
      <c r="F125" s="141">
        <f>F126</f>
        <v>10000</v>
      </c>
      <c r="G125" s="141"/>
      <c r="H125" s="141">
        <f>H126</f>
        <v>0</v>
      </c>
      <c r="I125" s="141"/>
      <c r="J125" s="141">
        <f>J126</f>
        <v>0</v>
      </c>
      <c r="K125" s="141"/>
      <c r="L125" s="25">
        <f t="shared" si="0"/>
        <v>0</v>
      </c>
      <c r="M125" s="26">
        <f t="shared" si="1"/>
        <v>0</v>
      </c>
    </row>
    <row r="126" spans="1:13">
      <c r="A126" s="20"/>
      <c r="B126" s="7">
        <v>811100</v>
      </c>
      <c r="C126" s="114" t="s">
        <v>88</v>
      </c>
      <c r="D126" s="114"/>
      <c r="E126" s="114"/>
      <c r="F126" s="115">
        <v>10000</v>
      </c>
      <c r="G126" s="115"/>
      <c r="H126" s="115">
        <v>0</v>
      </c>
      <c r="I126" s="115"/>
      <c r="J126" s="115">
        <v>0</v>
      </c>
      <c r="K126" s="115"/>
      <c r="L126" s="27">
        <f t="shared" si="0"/>
        <v>0</v>
      </c>
      <c r="M126" s="26">
        <f t="shared" si="1"/>
        <v>0</v>
      </c>
    </row>
    <row r="127" spans="1:13">
      <c r="A127" s="29">
        <v>911</v>
      </c>
      <c r="B127" s="7"/>
      <c r="C127" s="160" t="s">
        <v>89</v>
      </c>
      <c r="D127" s="161"/>
      <c r="E127" s="162"/>
      <c r="F127" s="163">
        <f>F128</f>
        <v>0</v>
      </c>
      <c r="G127" s="164"/>
      <c r="H127" s="165">
        <v>0</v>
      </c>
      <c r="I127" s="166"/>
      <c r="J127" s="165">
        <f>J128</f>
        <v>0</v>
      </c>
      <c r="K127" s="166"/>
      <c r="L127" s="25">
        <f t="shared" ref="L127:L128" si="2">SUM(H127:K127)</f>
        <v>0</v>
      </c>
      <c r="M127" s="26">
        <v>0</v>
      </c>
    </row>
    <row r="128" spans="1:13">
      <c r="A128" s="20"/>
      <c r="B128" s="7">
        <v>911400</v>
      </c>
      <c r="C128" s="155" t="s">
        <v>90</v>
      </c>
      <c r="D128" s="156"/>
      <c r="E128" s="157"/>
      <c r="F128" s="167">
        <v>0</v>
      </c>
      <c r="G128" s="168"/>
      <c r="H128" s="167">
        <v>0</v>
      </c>
      <c r="I128" s="168"/>
      <c r="J128" s="167">
        <v>0</v>
      </c>
      <c r="K128" s="168"/>
      <c r="L128" s="27">
        <f t="shared" si="2"/>
        <v>0</v>
      </c>
      <c r="M128" s="26">
        <v>0</v>
      </c>
    </row>
    <row r="129" spans="1:13">
      <c r="A129" s="140" t="s">
        <v>91</v>
      </c>
      <c r="B129" s="140"/>
      <c r="C129" s="140"/>
      <c r="D129" s="140"/>
      <c r="E129" s="140"/>
      <c r="F129" s="141">
        <f>F96+F98+F102+F104+F106+F109+F112+F116+F119+F121+F123+F125+F127</f>
        <v>682089586</v>
      </c>
      <c r="G129" s="141"/>
      <c r="H129" s="141">
        <f>H96+H98+H102+H104+H106+H109+H112+H116+H119+H121+H125+H123</f>
        <v>267536454.09</v>
      </c>
      <c r="I129" s="141"/>
      <c r="J129" s="141">
        <f>J125+J121+J112+J116+J106+J104+J102+J98+J96+J127</f>
        <v>83004979.390000001</v>
      </c>
      <c r="K129" s="141"/>
      <c r="L129" s="25">
        <f>L96+L98+L102+L104+L106+L109+L112+L116+L119+L121+L125+L123+L127</f>
        <v>350541433.48000002</v>
      </c>
      <c r="M129" s="26">
        <f t="shared" si="1"/>
        <v>0.513922863909551</v>
      </c>
    </row>
    <row r="130" spans="1:13" s="1" customFormat="1">
      <c r="A130" s="29">
        <v>311</v>
      </c>
      <c r="B130" s="29"/>
      <c r="C130" s="136" t="s">
        <v>92</v>
      </c>
      <c r="D130" s="140"/>
      <c r="E130" s="140"/>
      <c r="F130" s="141">
        <f>F131</f>
        <v>111249487</v>
      </c>
      <c r="G130" s="141"/>
      <c r="H130" s="141">
        <f>H131</f>
        <v>0</v>
      </c>
      <c r="I130" s="141"/>
      <c r="J130" s="141">
        <f>J131</f>
        <v>0</v>
      </c>
      <c r="K130" s="141"/>
      <c r="L130" s="25">
        <f>SUM(H130:K130)</f>
        <v>0</v>
      </c>
      <c r="M130" s="26">
        <f t="shared" si="1"/>
        <v>0</v>
      </c>
    </row>
    <row r="131" spans="1:13" ht="27.75" customHeight="1">
      <c r="A131" s="20"/>
      <c r="B131" s="20">
        <v>311700</v>
      </c>
      <c r="C131" s="150" t="s">
        <v>93</v>
      </c>
      <c r="D131" s="149"/>
      <c r="E131" s="149"/>
      <c r="F131" s="151">
        <v>111249487</v>
      </c>
      <c r="G131" s="151"/>
      <c r="H131" s="151">
        <v>0</v>
      </c>
      <c r="I131" s="151"/>
      <c r="J131" s="151">
        <v>0</v>
      </c>
      <c r="K131" s="151"/>
      <c r="L131" s="27">
        <f>SUM(H131:K131)</f>
        <v>0</v>
      </c>
      <c r="M131" s="26">
        <f t="shared" si="1"/>
        <v>0</v>
      </c>
    </row>
    <row r="132" spans="1:13" s="2" customFormat="1" ht="27.75" customHeight="1">
      <c r="A132" s="169" t="s">
        <v>94</v>
      </c>
      <c r="B132" s="169"/>
      <c r="C132" s="169"/>
      <c r="D132" s="169"/>
      <c r="E132" s="169"/>
      <c r="F132" s="170">
        <f>F129+F130</f>
        <v>793339073</v>
      </c>
      <c r="G132" s="171"/>
      <c r="H132" s="170">
        <f>H130+H129</f>
        <v>267536454.09</v>
      </c>
      <c r="I132" s="171"/>
      <c r="J132" s="170">
        <f>J131+J129</f>
        <v>83004979.390000001</v>
      </c>
      <c r="K132" s="171"/>
      <c r="L132" s="31">
        <f>L129+L130</f>
        <v>350541433.48000002</v>
      </c>
      <c r="M132" s="26">
        <f t="shared" si="1"/>
        <v>0.44185575299402902</v>
      </c>
    </row>
    <row r="134" spans="1:13" ht="18.75">
      <c r="B134" s="32" t="s">
        <v>95</v>
      </c>
      <c r="C134" s="32"/>
      <c r="D134" s="32"/>
      <c r="E134" s="32"/>
      <c r="F134" s="32"/>
      <c r="G134" s="32"/>
      <c r="H134" s="32"/>
      <c r="I134" s="32"/>
      <c r="J134" s="32"/>
      <c r="K134" s="32"/>
      <c r="L134" s="32"/>
    </row>
    <row r="135" spans="1:13" ht="18.75">
      <c r="B135" s="32" t="s">
        <v>96</v>
      </c>
      <c r="C135" s="32"/>
      <c r="D135" s="32"/>
      <c r="E135" s="32"/>
      <c r="F135" s="32"/>
      <c r="G135" s="32"/>
      <c r="H135" s="32"/>
      <c r="I135" s="32"/>
      <c r="J135" s="32"/>
      <c r="K135" s="32"/>
      <c r="L135" s="32"/>
    </row>
    <row r="136" spans="1:13" ht="18.75">
      <c r="B136" s="172" t="s">
        <v>97</v>
      </c>
      <c r="C136" s="172"/>
      <c r="D136" s="172"/>
      <c r="E136" s="172"/>
      <c r="F136" s="172"/>
      <c r="G136" s="172"/>
      <c r="H136" s="172"/>
      <c r="I136" s="172"/>
      <c r="J136" s="32"/>
      <c r="K136" s="32"/>
      <c r="L136" s="32"/>
    </row>
    <row r="137" spans="1:13" ht="18.75">
      <c r="B137" s="172" t="s">
        <v>98</v>
      </c>
      <c r="C137" s="172"/>
      <c r="D137" s="172"/>
      <c r="E137" s="172"/>
      <c r="F137" s="172"/>
      <c r="G137" s="172"/>
      <c r="H137" s="32"/>
      <c r="I137" s="32"/>
      <c r="J137" s="32"/>
      <c r="K137" s="32"/>
      <c r="L137" s="32"/>
    </row>
    <row r="138" spans="1:13" ht="18.75">
      <c r="B138" s="172" t="s">
        <v>99</v>
      </c>
      <c r="C138" s="172"/>
      <c r="D138" s="172"/>
      <c r="E138" s="172"/>
      <c r="F138" s="172"/>
      <c r="G138" s="172"/>
      <c r="H138" s="32"/>
      <c r="I138" s="32"/>
      <c r="J138" s="32"/>
      <c r="K138" s="32"/>
      <c r="L138" s="32"/>
    </row>
    <row r="139" spans="1:13" ht="18.75">
      <c r="B139" s="173" t="s">
        <v>100</v>
      </c>
      <c r="C139" s="173"/>
      <c r="D139" s="173"/>
      <c r="E139" s="173"/>
      <c r="F139" s="173"/>
      <c r="G139" s="173"/>
      <c r="H139" s="173"/>
      <c r="I139" s="173"/>
      <c r="J139" s="173"/>
      <c r="K139" s="173"/>
      <c r="L139" s="173"/>
      <c r="M139" s="173"/>
    </row>
    <row r="140" spans="1:13" ht="18.75" customHeight="1">
      <c r="B140" s="174" t="s">
        <v>101</v>
      </c>
      <c r="C140" s="174"/>
      <c r="D140" s="174"/>
      <c r="E140" s="174"/>
      <c r="F140" s="174"/>
      <c r="G140" s="174"/>
      <c r="H140" s="174"/>
      <c r="I140" s="174"/>
      <c r="J140" s="174"/>
      <c r="K140" s="174"/>
      <c r="L140" s="174"/>
      <c r="M140" s="174"/>
    </row>
    <row r="141" spans="1:13" ht="19.5" customHeight="1">
      <c r="B141" s="174" t="s">
        <v>102</v>
      </c>
      <c r="C141" s="174"/>
      <c r="D141" s="174"/>
      <c r="E141" s="174"/>
      <c r="F141" s="174"/>
      <c r="G141" s="174"/>
      <c r="H141" s="174"/>
      <c r="I141" s="174"/>
      <c r="J141" s="174"/>
      <c r="K141" s="174"/>
      <c r="L141" s="174"/>
      <c r="M141" s="33"/>
    </row>
    <row r="142" spans="1:13" ht="15" customHeight="1">
      <c r="A142" s="133" t="s">
        <v>103</v>
      </c>
      <c r="B142" s="133" t="s">
        <v>104</v>
      </c>
      <c r="C142" s="133"/>
      <c r="D142" s="133"/>
      <c r="E142" s="147" t="s">
        <v>105</v>
      </c>
      <c r="F142" s="147"/>
      <c r="G142" s="123" t="s">
        <v>106</v>
      </c>
      <c r="H142" s="123"/>
      <c r="I142" s="123" t="s">
        <v>107</v>
      </c>
      <c r="J142" s="123"/>
      <c r="K142" s="123" t="s">
        <v>108</v>
      </c>
      <c r="L142" s="123"/>
      <c r="M142" s="123" t="s">
        <v>109</v>
      </c>
    </row>
    <row r="143" spans="1:13">
      <c r="A143" s="133"/>
      <c r="B143" s="133"/>
      <c r="C143" s="133"/>
      <c r="D143" s="133"/>
      <c r="E143" s="147"/>
      <c r="F143" s="147"/>
      <c r="G143" s="123"/>
      <c r="H143" s="123"/>
      <c r="I143" s="123"/>
      <c r="J143" s="123"/>
      <c r="K143" s="123"/>
      <c r="L143" s="123"/>
      <c r="M143" s="123"/>
    </row>
    <row r="144" spans="1:13">
      <c r="A144" s="133"/>
      <c r="B144" s="133"/>
      <c r="C144" s="133"/>
      <c r="D144" s="133"/>
      <c r="E144" s="147"/>
      <c r="F144" s="147"/>
      <c r="G144" s="123"/>
      <c r="H144" s="123"/>
      <c r="I144" s="123"/>
      <c r="J144" s="123"/>
      <c r="K144" s="123"/>
      <c r="L144" s="123"/>
      <c r="M144" s="123"/>
    </row>
    <row r="145" spans="1:15" s="1" customFormat="1">
      <c r="A145" s="4">
        <v>410</v>
      </c>
      <c r="B145" s="140" t="s">
        <v>110</v>
      </c>
      <c r="C145" s="140"/>
      <c r="D145" s="140"/>
      <c r="E145" s="175">
        <f>E146+E147+E148+E149+E150</f>
        <v>206096689</v>
      </c>
      <c r="F145" s="175"/>
      <c r="G145" s="175">
        <f>G146+G147+G148+G149+G150</f>
        <v>103055930.08</v>
      </c>
      <c r="H145" s="175"/>
      <c r="I145" s="175">
        <f>I146+I147+I148+I149+I150</f>
        <v>0</v>
      </c>
      <c r="J145" s="175"/>
      <c r="K145" s="175">
        <f>G145+I145</f>
        <v>103055930.08</v>
      </c>
      <c r="L145" s="175"/>
      <c r="M145" s="34">
        <f>K145/E145</f>
        <v>0.50003680592850297</v>
      </c>
    </row>
    <row r="146" spans="1:15">
      <c r="A146" s="7">
        <v>411</v>
      </c>
      <c r="B146" s="176" t="s">
        <v>111</v>
      </c>
      <c r="C146" s="176"/>
      <c r="D146" s="176"/>
      <c r="E146" s="151">
        <v>168809671</v>
      </c>
      <c r="F146" s="151"/>
      <c r="G146" s="151">
        <v>85492501.799999997</v>
      </c>
      <c r="H146" s="151"/>
      <c r="I146" s="151">
        <v>0</v>
      </c>
      <c r="J146" s="151"/>
      <c r="K146" s="151">
        <f>G146+I146</f>
        <v>85492501.799999997</v>
      </c>
      <c r="L146" s="151"/>
      <c r="M146" s="35">
        <f>K146/E146</f>
        <v>0.50644315158934206</v>
      </c>
    </row>
    <row r="147" spans="1:15" ht="31.5" customHeight="1">
      <c r="A147" s="7">
        <v>412</v>
      </c>
      <c r="B147" s="177" t="s">
        <v>112</v>
      </c>
      <c r="C147" s="176"/>
      <c r="D147" s="176"/>
      <c r="E147" s="151">
        <v>25617728</v>
      </c>
      <c r="F147" s="151"/>
      <c r="G147" s="151">
        <v>12952114.48</v>
      </c>
      <c r="H147" s="151"/>
      <c r="I147" s="151">
        <v>0</v>
      </c>
      <c r="J147" s="151"/>
      <c r="K147" s="151">
        <f t="shared" ref="K147:K182" si="3">G147+I147</f>
        <v>12952114.48</v>
      </c>
      <c r="L147" s="151"/>
      <c r="M147" s="35">
        <f t="shared" ref="M147:M184" si="4">K147/E147</f>
        <v>0.50559184951920799</v>
      </c>
    </row>
    <row r="148" spans="1:15">
      <c r="A148" s="7">
        <v>414</v>
      </c>
      <c r="B148" s="176" t="s">
        <v>113</v>
      </c>
      <c r="C148" s="176"/>
      <c r="D148" s="176"/>
      <c r="E148" s="151">
        <v>4682000</v>
      </c>
      <c r="F148" s="151"/>
      <c r="G148" s="151">
        <v>1756206.3</v>
      </c>
      <c r="H148" s="151"/>
      <c r="I148" s="151">
        <v>0</v>
      </c>
      <c r="J148" s="151"/>
      <c r="K148" s="151">
        <f t="shared" si="3"/>
        <v>1756206.3</v>
      </c>
      <c r="L148" s="151"/>
      <c r="M148" s="35">
        <f t="shared" si="4"/>
        <v>0.37509745835113201</v>
      </c>
    </row>
    <row r="149" spans="1:15">
      <c r="A149" s="7">
        <v>415</v>
      </c>
      <c r="B149" s="176" t="s">
        <v>114</v>
      </c>
      <c r="C149" s="176"/>
      <c r="D149" s="176"/>
      <c r="E149" s="151">
        <v>4194290</v>
      </c>
      <c r="F149" s="151"/>
      <c r="G149" s="151">
        <v>2204645.06</v>
      </c>
      <c r="H149" s="151"/>
      <c r="I149" s="151">
        <v>0</v>
      </c>
      <c r="J149" s="151"/>
      <c r="K149" s="151">
        <f t="shared" si="3"/>
        <v>2204645.06</v>
      </c>
      <c r="L149" s="151"/>
      <c r="M149" s="35">
        <f t="shared" si="4"/>
        <v>0.52563009710821096</v>
      </c>
    </row>
    <row r="150" spans="1:15" ht="26.25" customHeight="1">
      <c r="A150" s="7">
        <v>416</v>
      </c>
      <c r="B150" s="178" t="s">
        <v>115</v>
      </c>
      <c r="C150" s="178"/>
      <c r="D150" s="178"/>
      <c r="E150" s="151">
        <v>2793000</v>
      </c>
      <c r="F150" s="151"/>
      <c r="G150" s="151">
        <v>650462.43999999994</v>
      </c>
      <c r="H150" s="151"/>
      <c r="I150" s="151">
        <v>0</v>
      </c>
      <c r="J150" s="151"/>
      <c r="K150" s="151">
        <f t="shared" si="3"/>
        <v>650462.43999999994</v>
      </c>
      <c r="L150" s="151"/>
      <c r="M150" s="35">
        <f t="shared" si="4"/>
        <v>0.23289023988542801</v>
      </c>
      <c r="O150" s="36"/>
    </row>
    <row r="151" spans="1:15" s="1" customFormat="1" ht="27" customHeight="1">
      <c r="A151" s="4">
        <v>420</v>
      </c>
      <c r="B151" s="136" t="s">
        <v>116</v>
      </c>
      <c r="C151" s="140"/>
      <c r="D151" s="140"/>
      <c r="E151" s="175">
        <f>E152+E153+E154+E155+E156+E157</f>
        <v>160328039</v>
      </c>
      <c r="F151" s="175"/>
      <c r="G151" s="175">
        <f>G152+G153+G154+G155+G156+G157</f>
        <v>74762496.099999994</v>
      </c>
      <c r="H151" s="175"/>
      <c r="I151" s="175">
        <f>I152+I153+I154+I155+I156+I157</f>
        <v>3721315.35</v>
      </c>
      <c r="J151" s="175"/>
      <c r="K151" s="175">
        <f t="shared" si="3"/>
        <v>78483811.450000003</v>
      </c>
      <c r="L151" s="175"/>
      <c r="M151" s="34">
        <f t="shared" si="4"/>
        <v>0.48952018586093998</v>
      </c>
      <c r="O151" s="36"/>
    </row>
    <row r="152" spans="1:15">
      <c r="A152" s="7">
        <v>421</v>
      </c>
      <c r="B152" s="149" t="s">
        <v>117</v>
      </c>
      <c r="C152" s="149"/>
      <c r="D152" s="149"/>
      <c r="E152" s="151">
        <v>63461594</v>
      </c>
      <c r="F152" s="151"/>
      <c r="G152" s="151">
        <v>43520382.200000003</v>
      </c>
      <c r="H152" s="151"/>
      <c r="I152" s="151">
        <v>102402.62</v>
      </c>
      <c r="J152" s="151"/>
      <c r="K152" s="151">
        <f t="shared" si="3"/>
        <v>43622784.82</v>
      </c>
      <c r="L152" s="151"/>
      <c r="M152" s="35">
        <f t="shared" si="4"/>
        <v>0.68738873498828301</v>
      </c>
      <c r="O152" s="36"/>
    </row>
    <row r="153" spans="1:15">
      <c r="A153" s="7">
        <v>422</v>
      </c>
      <c r="B153" s="149" t="s">
        <v>118</v>
      </c>
      <c r="C153" s="149"/>
      <c r="D153" s="149"/>
      <c r="E153" s="151">
        <v>1776797</v>
      </c>
      <c r="F153" s="151"/>
      <c r="G153" s="151">
        <v>214932</v>
      </c>
      <c r="H153" s="151"/>
      <c r="I153" s="179">
        <v>144715.79999999999</v>
      </c>
      <c r="J153" s="151"/>
      <c r="K153" s="151">
        <f t="shared" si="3"/>
        <v>359647.8</v>
      </c>
      <c r="L153" s="151"/>
      <c r="M153" s="35">
        <f t="shared" si="4"/>
        <v>0.202413556528968</v>
      </c>
      <c r="O153" s="37"/>
    </row>
    <row r="154" spans="1:15">
      <c r="A154" s="7">
        <v>423</v>
      </c>
      <c r="B154" s="149" t="s">
        <v>119</v>
      </c>
      <c r="C154" s="149"/>
      <c r="D154" s="149"/>
      <c r="E154" s="151">
        <v>34885618</v>
      </c>
      <c r="F154" s="151"/>
      <c r="G154" s="151">
        <v>16572888.01</v>
      </c>
      <c r="H154" s="151"/>
      <c r="I154" s="151">
        <v>261443.05</v>
      </c>
      <c r="J154" s="151"/>
      <c r="K154" s="151">
        <f t="shared" si="3"/>
        <v>16834331.059999999</v>
      </c>
      <c r="L154" s="151"/>
      <c r="M154" s="35">
        <f t="shared" si="4"/>
        <v>0.48255791426713401</v>
      </c>
      <c r="O154" s="36"/>
    </row>
    <row r="155" spans="1:15">
      <c r="A155" s="7">
        <v>424</v>
      </c>
      <c r="B155" s="149" t="s">
        <v>120</v>
      </c>
      <c r="C155" s="149"/>
      <c r="D155" s="149"/>
      <c r="E155" s="151">
        <v>22923474</v>
      </c>
      <c r="F155" s="151"/>
      <c r="G155" s="151">
        <v>6845172.1799999997</v>
      </c>
      <c r="H155" s="151"/>
      <c r="I155" s="151">
        <v>43350</v>
      </c>
      <c r="J155" s="151"/>
      <c r="K155" s="151">
        <f t="shared" si="3"/>
        <v>6888522.1799999997</v>
      </c>
      <c r="L155" s="151"/>
      <c r="M155" s="35">
        <f t="shared" si="4"/>
        <v>0.30050079582178502</v>
      </c>
      <c r="O155" s="37"/>
    </row>
    <row r="156" spans="1:15">
      <c r="A156" s="7">
        <v>425</v>
      </c>
      <c r="B156" s="149" t="s">
        <v>121</v>
      </c>
      <c r="C156" s="149"/>
      <c r="D156" s="149"/>
      <c r="E156" s="151">
        <v>21212829</v>
      </c>
      <c r="F156" s="151"/>
      <c r="G156" s="151">
        <v>5442983.0199999996</v>
      </c>
      <c r="H156" s="151"/>
      <c r="I156" s="151">
        <v>195549.95</v>
      </c>
      <c r="J156" s="151"/>
      <c r="K156" s="151">
        <f t="shared" si="3"/>
        <v>5638532.9699999997</v>
      </c>
      <c r="L156" s="151"/>
      <c r="M156" s="35">
        <f t="shared" si="4"/>
        <v>0.26580768505699998</v>
      </c>
      <c r="O156" s="36"/>
    </row>
    <row r="157" spans="1:15">
      <c r="A157" s="7">
        <v>426</v>
      </c>
      <c r="B157" s="149" t="s">
        <v>122</v>
      </c>
      <c r="C157" s="149"/>
      <c r="D157" s="149"/>
      <c r="E157" s="151">
        <v>16067727</v>
      </c>
      <c r="F157" s="151"/>
      <c r="G157" s="151">
        <v>2166138.69</v>
      </c>
      <c r="H157" s="151"/>
      <c r="I157" s="151">
        <v>2973853.93</v>
      </c>
      <c r="J157" s="151"/>
      <c r="K157" s="151">
        <f t="shared" si="3"/>
        <v>5139992.62</v>
      </c>
      <c r="L157" s="151"/>
      <c r="M157" s="35">
        <f t="shared" si="4"/>
        <v>0.31989544134027198</v>
      </c>
      <c r="O157" s="37"/>
    </row>
    <row r="158" spans="1:15" s="1" customFormat="1">
      <c r="A158" s="4">
        <v>440</v>
      </c>
      <c r="B158" s="140" t="s">
        <v>123</v>
      </c>
      <c r="C158" s="140"/>
      <c r="D158" s="140"/>
      <c r="E158" s="175">
        <f>E159</f>
        <v>1800000</v>
      </c>
      <c r="F158" s="175"/>
      <c r="G158" s="175">
        <f>G159</f>
        <v>913661.15</v>
      </c>
      <c r="H158" s="175"/>
      <c r="I158" s="175">
        <v>0</v>
      </c>
      <c r="J158" s="175"/>
      <c r="K158" s="175">
        <f t="shared" si="3"/>
        <v>913661.15</v>
      </c>
      <c r="L158" s="175"/>
      <c r="M158" s="34">
        <f t="shared" si="4"/>
        <v>0.50758952777777799</v>
      </c>
      <c r="O158" s="36"/>
    </row>
    <row r="159" spans="1:15">
      <c r="A159" s="7">
        <v>441</v>
      </c>
      <c r="B159" s="149" t="s">
        <v>124</v>
      </c>
      <c r="C159" s="149"/>
      <c r="D159" s="149"/>
      <c r="E159" s="151">
        <v>1800000</v>
      </c>
      <c r="F159" s="151"/>
      <c r="G159" s="151">
        <v>913661.15</v>
      </c>
      <c r="H159" s="151"/>
      <c r="I159" s="151">
        <v>0</v>
      </c>
      <c r="J159" s="151"/>
      <c r="K159" s="151">
        <f t="shared" si="3"/>
        <v>913661.15</v>
      </c>
      <c r="L159" s="151"/>
      <c r="M159" s="35">
        <f t="shared" si="4"/>
        <v>0.50758952777777799</v>
      </c>
      <c r="O159" s="36"/>
    </row>
    <row r="160" spans="1:15" s="1" customFormat="1">
      <c r="A160" s="4">
        <v>450</v>
      </c>
      <c r="B160" s="140" t="s">
        <v>125</v>
      </c>
      <c r="C160" s="140"/>
      <c r="D160" s="140"/>
      <c r="E160" s="175">
        <f>E161+E162</f>
        <v>32644000</v>
      </c>
      <c r="F160" s="175"/>
      <c r="G160" s="175">
        <f>G161+G162</f>
        <v>26050544.489999998</v>
      </c>
      <c r="H160" s="175"/>
      <c r="I160" s="175">
        <f>I161+I162</f>
        <v>0</v>
      </c>
      <c r="J160" s="175"/>
      <c r="K160" s="175">
        <f t="shared" si="3"/>
        <v>26050544.489999998</v>
      </c>
      <c r="L160" s="175"/>
      <c r="M160" s="34">
        <f t="shared" si="4"/>
        <v>0.79801937538291901</v>
      </c>
      <c r="O160" s="37"/>
    </row>
    <row r="161" spans="1:18" ht="31.5" customHeight="1">
      <c r="A161" s="7">
        <v>451</v>
      </c>
      <c r="B161" s="150" t="s">
        <v>126</v>
      </c>
      <c r="C161" s="149"/>
      <c r="D161" s="149"/>
      <c r="E161" s="151">
        <v>32144000</v>
      </c>
      <c r="F161" s="151"/>
      <c r="G161" s="151">
        <v>26050544.489999998</v>
      </c>
      <c r="H161" s="151"/>
      <c r="I161" s="151">
        <v>0</v>
      </c>
      <c r="J161" s="151"/>
      <c r="K161" s="151">
        <f t="shared" si="3"/>
        <v>26050544.489999998</v>
      </c>
      <c r="L161" s="151"/>
      <c r="M161" s="35">
        <f t="shared" si="4"/>
        <v>0.81043256875311098</v>
      </c>
      <c r="O161" s="36"/>
    </row>
    <row r="162" spans="1:18" ht="32.25" customHeight="1">
      <c r="A162" s="7">
        <v>454</v>
      </c>
      <c r="B162" s="150" t="s">
        <v>127</v>
      </c>
      <c r="C162" s="149"/>
      <c r="D162" s="149"/>
      <c r="E162" s="151">
        <v>500000</v>
      </c>
      <c r="F162" s="151"/>
      <c r="G162" s="151">
        <v>0</v>
      </c>
      <c r="H162" s="151"/>
      <c r="I162" s="151">
        <v>0</v>
      </c>
      <c r="J162" s="151"/>
      <c r="K162" s="151">
        <f t="shared" si="3"/>
        <v>0</v>
      </c>
      <c r="L162" s="151"/>
      <c r="M162" s="35">
        <f t="shared" si="4"/>
        <v>0</v>
      </c>
      <c r="O162" s="37"/>
    </row>
    <row r="163" spans="1:18" s="1" customFormat="1">
      <c r="A163" s="4">
        <v>460</v>
      </c>
      <c r="B163" s="140" t="s">
        <v>128</v>
      </c>
      <c r="C163" s="140"/>
      <c r="D163" s="140"/>
      <c r="E163" s="175">
        <f>E164+E165+E166</f>
        <v>74577568</v>
      </c>
      <c r="F163" s="175"/>
      <c r="G163" s="175">
        <f>G164+G165</f>
        <v>38190860.130000003</v>
      </c>
      <c r="H163" s="175"/>
      <c r="I163" s="175">
        <f>I164+I165</f>
        <v>0</v>
      </c>
      <c r="J163" s="175"/>
      <c r="K163" s="175">
        <f t="shared" si="3"/>
        <v>38190860.130000003</v>
      </c>
      <c r="L163" s="175"/>
      <c r="M163" s="34">
        <f t="shared" si="4"/>
        <v>0.51209581049894304</v>
      </c>
      <c r="O163" s="36"/>
    </row>
    <row r="164" spans="1:18">
      <c r="A164" s="7">
        <v>463</v>
      </c>
      <c r="B164" s="149" t="s">
        <v>129</v>
      </c>
      <c r="C164" s="149"/>
      <c r="D164" s="149"/>
      <c r="E164" s="151">
        <v>66402000</v>
      </c>
      <c r="F164" s="151"/>
      <c r="G164" s="151">
        <v>37440858.390000001</v>
      </c>
      <c r="H164" s="151"/>
      <c r="I164" s="151">
        <v>0</v>
      </c>
      <c r="J164" s="151"/>
      <c r="K164" s="151">
        <f t="shared" si="3"/>
        <v>37440858.390000001</v>
      </c>
      <c r="L164" s="151"/>
      <c r="M164" s="35">
        <f t="shared" si="4"/>
        <v>0.56385136577211503</v>
      </c>
      <c r="O164" s="37"/>
      <c r="R164" s="36"/>
    </row>
    <row r="165" spans="1:18" ht="28.5" customHeight="1">
      <c r="A165" s="7">
        <v>464</v>
      </c>
      <c r="B165" s="150" t="s">
        <v>130</v>
      </c>
      <c r="C165" s="149"/>
      <c r="D165" s="149"/>
      <c r="E165" s="151">
        <v>3200000</v>
      </c>
      <c r="F165" s="151"/>
      <c r="G165" s="151">
        <v>750001.74</v>
      </c>
      <c r="H165" s="151"/>
      <c r="I165" s="151">
        <v>0</v>
      </c>
      <c r="J165" s="151"/>
      <c r="K165" s="151">
        <f t="shared" si="3"/>
        <v>750001.74</v>
      </c>
      <c r="L165" s="151"/>
      <c r="M165" s="35">
        <f t="shared" si="4"/>
        <v>0.23437554375</v>
      </c>
      <c r="O165" s="36"/>
      <c r="R165" s="36"/>
    </row>
    <row r="166" spans="1:18" ht="18" customHeight="1">
      <c r="A166" s="38">
        <v>465</v>
      </c>
      <c r="B166" s="180" t="s">
        <v>131</v>
      </c>
      <c r="C166" s="181"/>
      <c r="D166" s="182"/>
      <c r="E166" s="158">
        <v>4975568</v>
      </c>
      <c r="F166" s="159"/>
      <c r="G166" s="158">
        <v>0</v>
      </c>
      <c r="H166" s="159"/>
      <c r="I166" s="158">
        <v>0</v>
      </c>
      <c r="J166" s="159"/>
      <c r="K166" s="158">
        <v>0</v>
      </c>
      <c r="L166" s="159"/>
      <c r="M166" s="35">
        <f t="shared" si="4"/>
        <v>0</v>
      </c>
      <c r="O166" s="36"/>
      <c r="R166" s="36"/>
    </row>
    <row r="167" spans="1:18" s="1" customFormat="1">
      <c r="A167" s="4">
        <v>470</v>
      </c>
      <c r="B167" s="140" t="s">
        <v>132</v>
      </c>
      <c r="C167" s="140"/>
      <c r="D167" s="140"/>
      <c r="E167" s="175">
        <f>E168</f>
        <v>50973880</v>
      </c>
      <c r="F167" s="175"/>
      <c r="G167" s="175">
        <f>G168</f>
        <v>32435537.260000002</v>
      </c>
      <c r="H167" s="175"/>
      <c r="I167" s="175">
        <f>I168</f>
        <v>0</v>
      </c>
      <c r="J167" s="175"/>
      <c r="K167" s="175">
        <f t="shared" si="3"/>
        <v>32435537.260000002</v>
      </c>
      <c r="L167" s="175"/>
      <c r="M167" s="34">
        <f t="shared" si="4"/>
        <v>0.63631682069326501</v>
      </c>
      <c r="O167" s="37"/>
      <c r="R167" s="37"/>
    </row>
    <row r="168" spans="1:18" ht="28.5" customHeight="1">
      <c r="A168" s="7">
        <v>472</v>
      </c>
      <c r="B168" s="150" t="s">
        <v>133</v>
      </c>
      <c r="C168" s="149"/>
      <c r="D168" s="149"/>
      <c r="E168" s="151">
        <v>50973880</v>
      </c>
      <c r="F168" s="151"/>
      <c r="G168" s="151">
        <v>32435537.260000002</v>
      </c>
      <c r="H168" s="151"/>
      <c r="I168" s="151">
        <v>0</v>
      </c>
      <c r="J168" s="151"/>
      <c r="K168" s="151">
        <f t="shared" si="3"/>
        <v>32435537.260000002</v>
      </c>
      <c r="L168" s="151"/>
      <c r="M168" s="35">
        <f t="shared" si="4"/>
        <v>0.63631682069326501</v>
      </c>
      <c r="O168" s="36"/>
      <c r="R168" s="36"/>
    </row>
    <row r="169" spans="1:18" s="1" customFormat="1">
      <c r="A169" s="4">
        <v>480</v>
      </c>
      <c r="B169" s="140" t="s">
        <v>134</v>
      </c>
      <c r="C169" s="140"/>
      <c r="D169" s="140"/>
      <c r="E169" s="175">
        <f>E170+E171+E172+E173</f>
        <v>36186000</v>
      </c>
      <c r="F169" s="175"/>
      <c r="G169" s="175">
        <f>G170+G171+G172+G173</f>
        <v>19657297.23</v>
      </c>
      <c r="H169" s="175"/>
      <c r="I169" s="175">
        <f>I170+I171+I172+I173</f>
        <v>0</v>
      </c>
      <c r="J169" s="175"/>
      <c r="K169" s="175">
        <f t="shared" si="3"/>
        <v>19657297.23</v>
      </c>
      <c r="L169" s="175"/>
      <c r="M169" s="34">
        <f t="shared" si="4"/>
        <v>0.543229349195822</v>
      </c>
      <c r="O169" s="36"/>
      <c r="R169" s="37"/>
    </row>
    <row r="170" spans="1:18">
      <c r="A170" s="7">
        <v>481</v>
      </c>
      <c r="B170" s="150" t="s">
        <v>135</v>
      </c>
      <c r="C170" s="149"/>
      <c r="D170" s="149"/>
      <c r="E170" s="151">
        <v>23480000</v>
      </c>
      <c r="F170" s="151"/>
      <c r="G170" s="151">
        <v>14121804.640000001</v>
      </c>
      <c r="H170" s="151"/>
      <c r="I170" s="151">
        <v>0</v>
      </c>
      <c r="J170" s="151"/>
      <c r="K170" s="151">
        <f t="shared" si="3"/>
        <v>14121804.640000001</v>
      </c>
      <c r="L170" s="151"/>
      <c r="M170" s="35">
        <f t="shared" si="4"/>
        <v>0.60143972061328799</v>
      </c>
      <c r="O170" s="37"/>
      <c r="R170" s="36"/>
    </row>
    <row r="171" spans="1:18">
      <c r="A171" s="7">
        <v>482</v>
      </c>
      <c r="B171" s="149" t="s">
        <v>136</v>
      </c>
      <c r="C171" s="149"/>
      <c r="D171" s="149"/>
      <c r="E171" s="151">
        <v>5056000</v>
      </c>
      <c r="F171" s="151"/>
      <c r="G171" s="151">
        <v>115492.59</v>
      </c>
      <c r="H171" s="151"/>
      <c r="I171" s="151">
        <v>0</v>
      </c>
      <c r="J171" s="151"/>
      <c r="K171" s="151">
        <f t="shared" si="3"/>
        <v>115492.59</v>
      </c>
      <c r="L171" s="151"/>
      <c r="M171" s="35">
        <f t="shared" si="4"/>
        <v>2.2842679984177199E-2</v>
      </c>
      <c r="O171" s="36"/>
      <c r="R171" s="37"/>
    </row>
    <row r="172" spans="1:18" ht="26.25" customHeight="1">
      <c r="A172" s="7">
        <v>483</v>
      </c>
      <c r="B172" s="150" t="s">
        <v>137</v>
      </c>
      <c r="C172" s="149"/>
      <c r="D172" s="149"/>
      <c r="E172" s="151">
        <v>3800000</v>
      </c>
      <c r="F172" s="151"/>
      <c r="G172" s="151">
        <v>4777865</v>
      </c>
      <c r="H172" s="151"/>
      <c r="I172" s="151">
        <v>0</v>
      </c>
      <c r="J172" s="151"/>
      <c r="K172" s="151">
        <f t="shared" si="3"/>
        <v>4777865</v>
      </c>
      <c r="L172" s="151"/>
      <c r="M172" s="35">
        <f t="shared" si="4"/>
        <v>1.2573328947368401</v>
      </c>
      <c r="O172" s="36"/>
      <c r="R172" s="36"/>
    </row>
    <row r="173" spans="1:18">
      <c r="A173" s="7">
        <v>485</v>
      </c>
      <c r="B173" s="149" t="s">
        <v>138</v>
      </c>
      <c r="C173" s="149"/>
      <c r="D173" s="149"/>
      <c r="E173" s="151">
        <v>3850000</v>
      </c>
      <c r="F173" s="151"/>
      <c r="G173" s="151">
        <v>642135</v>
      </c>
      <c r="H173" s="151"/>
      <c r="I173" s="151">
        <v>0</v>
      </c>
      <c r="J173" s="151"/>
      <c r="K173" s="151">
        <f t="shared" si="3"/>
        <v>642135</v>
      </c>
      <c r="L173" s="151"/>
      <c r="M173" s="35">
        <f t="shared" si="4"/>
        <v>0.16678831168831201</v>
      </c>
      <c r="O173" s="36"/>
      <c r="R173" s="36"/>
    </row>
    <row r="174" spans="1:18" s="1" customFormat="1" ht="26.25" customHeight="1">
      <c r="A174" s="4">
        <v>490</v>
      </c>
      <c r="B174" s="136" t="s">
        <v>139</v>
      </c>
      <c r="C174" s="140"/>
      <c r="D174" s="140"/>
      <c r="E174" s="175">
        <f>E175</f>
        <v>776000</v>
      </c>
      <c r="F174" s="175"/>
      <c r="G174" s="175">
        <f>G175</f>
        <v>0</v>
      </c>
      <c r="H174" s="175"/>
      <c r="I174" s="175">
        <f>I175</f>
        <v>0</v>
      </c>
      <c r="J174" s="175"/>
      <c r="K174" s="175">
        <f t="shared" si="3"/>
        <v>0</v>
      </c>
      <c r="L174" s="175"/>
      <c r="M174" s="34">
        <f t="shared" si="4"/>
        <v>0</v>
      </c>
      <c r="O174" s="36"/>
      <c r="R174" s="37"/>
    </row>
    <row r="175" spans="1:18" ht="13.5" customHeight="1">
      <c r="A175" s="7">
        <v>499</v>
      </c>
      <c r="B175" s="150" t="s">
        <v>140</v>
      </c>
      <c r="C175" s="150"/>
      <c r="D175" s="150"/>
      <c r="E175" s="151">
        <v>776000</v>
      </c>
      <c r="F175" s="151"/>
      <c r="G175" s="151">
        <v>0</v>
      </c>
      <c r="H175" s="151"/>
      <c r="I175" s="151">
        <v>0</v>
      </c>
      <c r="J175" s="151"/>
      <c r="K175" s="151">
        <f t="shared" si="3"/>
        <v>0</v>
      </c>
      <c r="L175" s="151"/>
      <c r="M175" s="35">
        <f t="shared" si="4"/>
        <v>0</v>
      </c>
      <c r="O175" s="36"/>
      <c r="R175" s="36"/>
    </row>
    <row r="176" spans="1:18" s="1" customFormat="1">
      <c r="A176" s="4">
        <v>510</v>
      </c>
      <c r="B176" s="140" t="s">
        <v>141</v>
      </c>
      <c r="C176" s="140"/>
      <c r="D176" s="140"/>
      <c r="E176" s="175">
        <f>E177+E178+E180+E179</f>
        <v>219956897</v>
      </c>
      <c r="F176" s="175"/>
      <c r="G176" s="175">
        <f>G177+G178+G180+G179</f>
        <v>57448943.780000001</v>
      </c>
      <c r="H176" s="175"/>
      <c r="I176" s="175">
        <f>I177+I178+I180</f>
        <v>1789863</v>
      </c>
      <c r="J176" s="175"/>
      <c r="K176" s="175">
        <f t="shared" si="3"/>
        <v>59238806.780000001</v>
      </c>
      <c r="L176" s="175"/>
      <c r="M176" s="34">
        <f t="shared" si="4"/>
        <v>0.26932006946797399</v>
      </c>
      <c r="O176" s="36"/>
      <c r="R176" s="37"/>
    </row>
    <row r="177" spans="1:18">
      <c r="A177" s="7">
        <v>511</v>
      </c>
      <c r="B177" s="149" t="s">
        <v>142</v>
      </c>
      <c r="C177" s="149"/>
      <c r="D177" s="149"/>
      <c r="E177" s="151">
        <v>149017568</v>
      </c>
      <c r="F177" s="151"/>
      <c r="G177" s="151">
        <v>54456253.759999998</v>
      </c>
      <c r="H177" s="151"/>
      <c r="I177" s="151">
        <v>1789863</v>
      </c>
      <c r="J177" s="151"/>
      <c r="K177" s="151">
        <f t="shared" si="3"/>
        <v>56246116.759999998</v>
      </c>
      <c r="L177" s="151"/>
      <c r="M177" s="35">
        <f t="shared" si="4"/>
        <v>0.37744621332164002</v>
      </c>
      <c r="R177" s="36"/>
    </row>
    <row r="178" spans="1:18">
      <c r="A178" s="7">
        <v>512</v>
      </c>
      <c r="B178" s="149" t="s">
        <v>143</v>
      </c>
      <c r="C178" s="149"/>
      <c r="D178" s="149"/>
      <c r="E178" s="151">
        <v>66656529</v>
      </c>
      <c r="F178" s="151"/>
      <c r="G178" s="151">
        <v>504079.2</v>
      </c>
      <c r="H178" s="151"/>
      <c r="I178" s="151">
        <v>0</v>
      </c>
      <c r="J178" s="151"/>
      <c r="K178" s="151">
        <f t="shared" si="3"/>
        <v>504079.2</v>
      </c>
      <c r="L178" s="151"/>
      <c r="M178" s="35">
        <f t="shared" si="4"/>
        <v>7.5623379669229399E-3</v>
      </c>
      <c r="R178" s="37"/>
    </row>
    <row r="179" spans="1:18">
      <c r="A179" s="7">
        <v>513</v>
      </c>
      <c r="B179" s="183" t="s">
        <v>144</v>
      </c>
      <c r="C179" s="184"/>
      <c r="D179" s="185"/>
      <c r="E179" s="158">
        <v>3900000</v>
      </c>
      <c r="F179" s="159"/>
      <c r="G179" s="158">
        <v>2416600</v>
      </c>
      <c r="H179" s="159"/>
      <c r="I179" s="158">
        <v>0</v>
      </c>
      <c r="J179" s="159"/>
      <c r="K179" s="158">
        <f t="shared" ref="K179" si="5">G179+I179</f>
        <v>2416600</v>
      </c>
      <c r="L179" s="159"/>
      <c r="M179" s="35">
        <f t="shared" si="4"/>
        <v>0.61964102564102597</v>
      </c>
      <c r="R179" s="36"/>
    </row>
    <row r="180" spans="1:18">
      <c r="A180" s="7">
        <v>515</v>
      </c>
      <c r="B180" s="149" t="s">
        <v>145</v>
      </c>
      <c r="C180" s="149"/>
      <c r="D180" s="149"/>
      <c r="E180" s="151">
        <v>382800</v>
      </c>
      <c r="F180" s="151"/>
      <c r="G180" s="151">
        <v>72010.820000000007</v>
      </c>
      <c r="H180" s="151"/>
      <c r="I180" s="151">
        <v>0</v>
      </c>
      <c r="J180" s="151"/>
      <c r="K180" s="151">
        <f t="shared" si="3"/>
        <v>72010.820000000007</v>
      </c>
      <c r="L180" s="151"/>
      <c r="M180" s="35">
        <f t="shared" si="4"/>
        <v>0.188116039707419</v>
      </c>
      <c r="R180" s="36"/>
    </row>
    <row r="181" spans="1:18" s="1" customFormat="1">
      <c r="A181" s="4">
        <v>540</v>
      </c>
      <c r="B181" s="140" t="s">
        <v>146</v>
      </c>
      <c r="C181" s="140"/>
      <c r="D181" s="140"/>
      <c r="E181" s="175">
        <f>E182+E183</f>
        <v>10000000</v>
      </c>
      <c r="F181" s="175"/>
      <c r="G181" s="175">
        <f>G182+G183</f>
        <v>4396430.88</v>
      </c>
      <c r="H181" s="175"/>
      <c r="I181" s="175">
        <f>I182</f>
        <v>0</v>
      </c>
      <c r="J181" s="175"/>
      <c r="K181" s="175">
        <f t="shared" si="3"/>
        <v>4396430.88</v>
      </c>
      <c r="L181" s="175"/>
      <c r="M181" s="34">
        <f t="shared" si="4"/>
        <v>0.43964308800000002</v>
      </c>
      <c r="R181" s="37"/>
    </row>
    <row r="182" spans="1:18">
      <c r="A182" s="7">
        <v>541</v>
      </c>
      <c r="B182" s="149" t="s">
        <v>147</v>
      </c>
      <c r="C182" s="149"/>
      <c r="D182" s="149"/>
      <c r="E182" s="151">
        <v>4500000</v>
      </c>
      <c r="F182" s="151"/>
      <c r="G182" s="151">
        <v>1648546.44</v>
      </c>
      <c r="H182" s="151"/>
      <c r="I182" s="151">
        <v>0</v>
      </c>
      <c r="J182" s="151"/>
      <c r="K182" s="151">
        <f t="shared" si="3"/>
        <v>1648546.44</v>
      </c>
      <c r="L182" s="151"/>
      <c r="M182" s="35">
        <f t="shared" si="4"/>
        <v>0.36634365333333302</v>
      </c>
      <c r="R182" s="36"/>
    </row>
    <row r="183" spans="1:18">
      <c r="A183" s="7">
        <v>611</v>
      </c>
      <c r="B183" s="186" t="s">
        <v>148</v>
      </c>
      <c r="C183" s="187"/>
      <c r="D183" s="188"/>
      <c r="E183" s="158">
        <v>5500000</v>
      </c>
      <c r="F183" s="159"/>
      <c r="G183" s="158">
        <v>2747884.44</v>
      </c>
      <c r="H183" s="159"/>
      <c r="I183" s="151">
        <v>0</v>
      </c>
      <c r="J183" s="151"/>
      <c r="K183" s="151">
        <v>2752115.56</v>
      </c>
      <c r="L183" s="151"/>
      <c r="M183" s="35">
        <f t="shared" si="4"/>
        <v>0.50038464727272702</v>
      </c>
      <c r="R183" s="36"/>
    </row>
    <row r="184" spans="1:18" s="1" customFormat="1">
      <c r="A184" s="29"/>
      <c r="B184" s="140" t="s">
        <v>149</v>
      </c>
      <c r="C184" s="140"/>
      <c r="D184" s="140"/>
      <c r="E184" s="175">
        <f>E145+E151+E158+E160+E163+E167+E169+E174+E176+E181</f>
        <v>793339073</v>
      </c>
      <c r="F184" s="175"/>
      <c r="G184" s="175">
        <f>G145+G151+G158+G160+G163+G167+G169+G174+G176+G181</f>
        <v>356911701.10000002</v>
      </c>
      <c r="H184" s="175"/>
      <c r="I184" s="175">
        <f>I181+I176+I174+I169+I167+I163+I160+I158+I151+I145</f>
        <v>5511178.3499999996</v>
      </c>
      <c r="J184" s="175"/>
      <c r="K184" s="175">
        <f>G184+I184</f>
        <v>362422879.44999999</v>
      </c>
      <c r="L184" s="175"/>
      <c r="M184" s="34">
        <f t="shared" si="4"/>
        <v>0.45683225720813597</v>
      </c>
      <c r="R184" s="37"/>
    </row>
    <row r="185" spans="1:18" ht="15" customHeight="1">
      <c r="R185" s="36"/>
    </row>
    <row r="186" spans="1:18" ht="27" customHeight="1">
      <c r="B186" s="189" t="s">
        <v>150</v>
      </c>
      <c r="C186" s="190"/>
      <c r="D186" s="190"/>
      <c r="E186" s="190"/>
      <c r="F186" s="190"/>
      <c r="G186" s="190"/>
      <c r="H186" s="190"/>
      <c r="I186" s="190"/>
      <c r="J186" s="190"/>
      <c r="K186" s="190"/>
      <c r="L186" s="190"/>
      <c r="M186" s="190"/>
      <c r="R186" s="36"/>
    </row>
    <row r="187" spans="1:18">
      <c r="R187" s="36"/>
    </row>
    <row r="188" spans="1:18" ht="30" customHeight="1">
      <c r="B188" s="125" t="s">
        <v>151</v>
      </c>
      <c r="C188" s="125"/>
      <c r="D188" s="125"/>
      <c r="E188" s="125"/>
      <c r="F188" s="125"/>
      <c r="G188" s="125"/>
      <c r="H188" s="125" t="s">
        <v>105</v>
      </c>
      <c r="I188" s="125"/>
      <c r="J188" s="152" t="s">
        <v>152</v>
      </c>
      <c r="K188" s="125"/>
      <c r="L188" s="152" t="s">
        <v>153</v>
      </c>
      <c r="R188" s="36"/>
    </row>
    <row r="189" spans="1:18">
      <c r="B189" s="125"/>
      <c r="C189" s="125"/>
      <c r="D189" s="125"/>
      <c r="E189" s="125"/>
      <c r="F189" s="125"/>
      <c r="G189" s="125"/>
      <c r="H189" s="125"/>
      <c r="I189" s="125"/>
      <c r="J189" s="125"/>
      <c r="K189" s="125"/>
      <c r="L189" s="152"/>
      <c r="R189" s="36"/>
    </row>
    <row r="190" spans="1:18">
      <c r="B190" s="149" t="s">
        <v>154</v>
      </c>
      <c r="C190" s="149"/>
      <c r="D190" s="149"/>
      <c r="E190" s="149"/>
      <c r="F190" s="149"/>
      <c r="G190" s="149"/>
      <c r="H190" s="115">
        <v>13260800</v>
      </c>
      <c r="I190" s="115"/>
      <c r="J190" s="115">
        <v>7625652.9900000002</v>
      </c>
      <c r="K190" s="115"/>
      <c r="L190" s="39">
        <f>J190/H190</f>
        <v>0.57505225853643804</v>
      </c>
      <c r="R190" s="36"/>
    </row>
    <row r="191" spans="1:18">
      <c r="B191" s="149" t="s">
        <v>155</v>
      </c>
      <c r="C191" s="149"/>
      <c r="D191" s="149"/>
      <c r="E191" s="149"/>
      <c r="F191" s="149"/>
      <c r="G191" s="149"/>
      <c r="H191" s="115">
        <v>93010059</v>
      </c>
      <c r="I191" s="115"/>
      <c r="J191" s="115">
        <v>47847202.950000003</v>
      </c>
      <c r="K191" s="115"/>
      <c r="L191" s="39">
        <f t="shared" ref="L191:L207" si="6">J191/H191</f>
        <v>0.51443041176868798</v>
      </c>
    </row>
    <row r="192" spans="1:18">
      <c r="B192" s="149" t="s">
        <v>156</v>
      </c>
      <c r="C192" s="149"/>
      <c r="D192" s="149"/>
      <c r="E192" s="149"/>
      <c r="F192" s="149"/>
      <c r="G192" s="149"/>
      <c r="H192" s="115">
        <v>56510807</v>
      </c>
      <c r="I192" s="115"/>
      <c r="J192" s="115">
        <v>16682017.119999999</v>
      </c>
      <c r="K192" s="115"/>
      <c r="L192" s="39">
        <f t="shared" si="6"/>
        <v>0.29520047590189302</v>
      </c>
    </row>
    <row r="193" spans="2:12">
      <c r="B193" s="149" t="s">
        <v>157</v>
      </c>
      <c r="C193" s="149"/>
      <c r="D193" s="149"/>
      <c r="E193" s="149"/>
      <c r="F193" s="149"/>
      <c r="G193" s="149"/>
      <c r="H193" s="115">
        <v>13353240</v>
      </c>
      <c r="I193" s="115"/>
      <c r="J193" s="115">
        <v>3877651.08</v>
      </c>
      <c r="K193" s="115"/>
      <c r="L193" s="39">
        <f t="shared" si="6"/>
        <v>0.290390278314477</v>
      </c>
    </row>
    <row r="194" spans="2:12">
      <c r="B194" s="149" t="s">
        <v>158</v>
      </c>
      <c r="C194" s="149"/>
      <c r="D194" s="149"/>
      <c r="E194" s="149"/>
      <c r="F194" s="149"/>
      <c r="G194" s="149"/>
      <c r="H194" s="115">
        <v>7750000</v>
      </c>
      <c r="I194" s="115"/>
      <c r="J194" s="115">
        <v>312342</v>
      </c>
      <c r="K194" s="115"/>
      <c r="L194" s="39">
        <f t="shared" si="6"/>
        <v>4.03021935483871E-2</v>
      </c>
    </row>
    <row r="195" spans="2:12">
      <c r="B195" s="149" t="s">
        <v>159</v>
      </c>
      <c r="C195" s="149"/>
      <c r="D195" s="149"/>
      <c r="E195" s="149"/>
      <c r="F195" s="149"/>
      <c r="G195" s="149"/>
      <c r="H195" s="115">
        <v>10880374</v>
      </c>
      <c r="I195" s="115"/>
      <c r="J195" s="115">
        <v>5861042.4900000002</v>
      </c>
      <c r="K195" s="115"/>
      <c r="L195" s="39">
        <f t="shared" si="6"/>
        <v>0.53868024113877</v>
      </c>
    </row>
    <row r="196" spans="2:12">
      <c r="B196" s="149" t="s">
        <v>160</v>
      </c>
      <c r="C196" s="149"/>
      <c r="D196" s="149"/>
      <c r="E196" s="149"/>
      <c r="F196" s="149"/>
      <c r="G196" s="149"/>
      <c r="H196" s="115">
        <v>19179000</v>
      </c>
      <c r="I196" s="115"/>
      <c r="J196" s="115">
        <v>4376661</v>
      </c>
      <c r="K196" s="115"/>
      <c r="L196" s="39">
        <f t="shared" si="6"/>
        <v>0.22820068825277601</v>
      </c>
    </row>
    <row r="197" spans="2:12">
      <c r="B197" s="149" t="s">
        <v>161</v>
      </c>
      <c r="C197" s="149"/>
      <c r="D197" s="149"/>
      <c r="E197" s="149"/>
      <c r="F197" s="149"/>
      <c r="G197" s="149"/>
      <c r="H197" s="115">
        <v>130315283</v>
      </c>
      <c r="I197" s="115"/>
      <c r="J197" s="115">
        <v>65536639.119999997</v>
      </c>
      <c r="K197" s="115"/>
      <c r="L197" s="39">
        <f t="shared" si="6"/>
        <v>0.50290831291061999</v>
      </c>
    </row>
    <row r="198" spans="2:12">
      <c r="B198" s="149" t="s">
        <v>162</v>
      </c>
      <c r="C198" s="149"/>
      <c r="D198" s="149"/>
      <c r="E198" s="149"/>
      <c r="F198" s="149"/>
      <c r="G198" s="149"/>
      <c r="H198" s="115">
        <v>54800000</v>
      </c>
      <c r="I198" s="115"/>
      <c r="J198" s="115">
        <v>34957248.740000002</v>
      </c>
      <c r="K198" s="115"/>
      <c r="L198" s="39">
        <f t="shared" si="6"/>
        <v>0.63790599890511002</v>
      </c>
    </row>
    <row r="199" spans="2:12">
      <c r="B199" s="149" t="s">
        <v>163</v>
      </c>
      <c r="C199" s="149"/>
      <c r="D199" s="149"/>
      <c r="E199" s="149"/>
      <c r="F199" s="149"/>
      <c r="G199" s="149"/>
      <c r="H199" s="115">
        <v>18036368</v>
      </c>
      <c r="I199" s="115"/>
      <c r="J199" s="115">
        <v>11788358.59</v>
      </c>
      <c r="K199" s="115"/>
      <c r="L199" s="39">
        <f t="shared" si="6"/>
        <v>0.653588271762918</v>
      </c>
    </row>
    <row r="200" spans="2:12">
      <c r="B200" s="149" t="s">
        <v>164</v>
      </c>
      <c r="C200" s="149"/>
      <c r="D200" s="149"/>
      <c r="E200" s="149"/>
      <c r="F200" s="149"/>
      <c r="G200" s="149"/>
      <c r="H200" s="115">
        <v>43731880</v>
      </c>
      <c r="I200" s="115"/>
      <c r="J200" s="115">
        <v>21593155.399999999</v>
      </c>
      <c r="K200" s="115"/>
      <c r="L200" s="39">
        <f t="shared" si="6"/>
        <v>0.493762339968005</v>
      </c>
    </row>
    <row r="201" spans="2:12">
      <c r="B201" s="149" t="s">
        <v>165</v>
      </c>
      <c r="C201" s="149"/>
      <c r="D201" s="149"/>
      <c r="E201" s="149"/>
      <c r="F201" s="149"/>
      <c r="G201" s="149"/>
      <c r="H201" s="115">
        <v>3800000</v>
      </c>
      <c r="I201" s="115"/>
      <c r="J201" s="115">
        <v>1125001.72</v>
      </c>
      <c r="K201" s="115"/>
      <c r="L201" s="39">
        <f t="shared" si="6"/>
        <v>0.29605308421052601</v>
      </c>
    </row>
    <row r="202" spans="2:12">
      <c r="B202" s="149" t="s">
        <v>166</v>
      </c>
      <c r="C202" s="149"/>
      <c r="D202" s="149"/>
      <c r="E202" s="149"/>
      <c r="F202" s="149"/>
      <c r="G202" s="149"/>
      <c r="H202" s="115">
        <v>15471576</v>
      </c>
      <c r="I202" s="115"/>
      <c r="J202" s="115">
        <v>7427431.4199999999</v>
      </c>
      <c r="K202" s="115"/>
      <c r="L202" s="39">
        <f t="shared" si="6"/>
        <v>0.48006947837763903</v>
      </c>
    </row>
    <row r="203" spans="2:12">
      <c r="B203" s="149" t="s">
        <v>167</v>
      </c>
      <c r="C203" s="149"/>
      <c r="D203" s="149"/>
      <c r="E203" s="149"/>
      <c r="F203" s="149"/>
      <c r="G203" s="149"/>
      <c r="H203" s="115">
        <v>31294705</v>
      </c>
      <c r="I203" s="115"/>
      <c r="J203" s="115">
        <v>12039436.24</v>
      </c>
      <c r="K203" s="115"/>
      <c r="L203" s="39">
        <f t="shared" si="6"/>
        <v>0.384711606643999</v>
      </c>
    </row>
    <row r="204" spans="2:12">
      <c r="B204" s="149" t="s">
        <v>168</v>
      </c>
      <c r="C204" s="149"/>
      <c r="D204" s="149"/>
      <c r="E204" s="149"/>
      <c r="F204" s="149"/>
      <c r="G204" s="149"/>
      <c r="H204" s="115">
        <v>188455853</v>
      </c>
      <c r="I204" s="115"/>
      <c r="J204" s="115">
        <v>79659653.909999996</v>
      </c>
      <c r="K204" s="115"/>
      <c r="L204" s="39">
        <f t="shared" si="6"/>
        <v>0.42269662969820299</v>
      </c>
    </row>
    <row r="205" spans="2:12">
      <c r="B205" s="149" t="s">
        <v>169</v>
      </c>
      <c r="C205" s="149"/>
      <c r="D205" s="149"/>
      <c r="E205" s="149"/>
      <c r="F205" s="149"/>
      <c r="G205" s="149"/>
      <c r="H205" s="115">
        <v>22357672</v>
      </c>
      <c r="I205" s="115"/>
      <c r="J205" s="115">
        <v>10005244.039999999</v>
      </c>
      <c r="K205" s="115"/>
      <c r="L205" s="39">
        <f t="shared" si="6"/>
        <v>0.447508311240991</v>
      </c>
    </row>
    <row r="206" spans="2:12">
      <c r="B206" s="149" t="s">
        <v>170</v>
      </c>
      <c r="C206" s="149"/>
      <c r="D206" s="149"/>
      <c r="E206" s="149"/>
      <c r="F206" s="149"/>
      <c r="G206" s="149"/>
      <c r="H206" s="115">
        <v>71131456</v>
      </c>
      <c r="I206" s="115"/>
      <c r="J206" s="115">
        <v>31708140.739999998</v>
      </c>
      <c r="K206" s="115"/>
      <c r="L206" s="39">
        <f t="shared" si="6"/>
        <v>0.44576819487569602</v>
      </c>
    </row>
    <row r="207" spans="2:12">
      <c r="B207" s="140" t="s">
        <v>171</v>
      </c>
      <c r="C207" s="140"/>
      <c r="D207" s="140"/>
      <c r="E207" s="140"/>
      <c r="F207" s="140"/>
      <c r="G207" s="140"/>
      <c r="H207" s="141">
        <f>SUM(H190:H206)</f>
        <v>793339073</v>
      </c>
      <c r="I207" s="141"/>
      <c r="J207" s="142">
        <f>SUM(J190:J206)</f>
        <v>362422879.55000001</v>
      </c>
      <c r="K207" s="142"/>
      <c r="L207" s="40">
        <f t="shared" si="6"/>
        <v>0.45683225733418498</v>
      </c>
    </row>
    <row r="209" spans="2:13" ht="18.75">
      <c r="B209" s="191" t="s">
        <v>172</v>
      </c>
      <c r="C209" s="191"/>
      <c r="D209" s="191"/>
      <c r="E209" s="191"/>
      <c r="F209" s="191"/>
      <c r="G209" s="191"/>
      <c r="H209" s="191"/>
      <c r="I209" s="191"/>
      <c r="J209" s="191"/>
      <c r="K209" s="191"/>
      <c r="L209" s="32"/>
      <c r="M209" s="32"/>
    </row>
    <row r="210" spans="2:13" ht="12.75" customHeight="1">
      <c r="B210" s="189" t="s">
        <v>173</v>
      </c>
      <c r="C210" s="189"/>
      <c r="D210" s="189"/>
      <c r="E210" s="189"/>
      <c r="F210" s="189"/>
      <c r="G210" s="189"/>
      <c r="H210" s="189"/>
      <c r="I210" s="189"/>
      <c r="J210" s="189"/>
      <c r="K210" s="189"/>
      <c r="L210" s="189"/>
      <c r="M210" s="189"/>
    </row>
    <row r="211" spans="2:13" ht="17.25" customHeight="1">
      <c r="B211" s="189"/>
      <c r="C211" s="189"/>
      <c r="D211" s="189"/>
      <c r="E211" s="189"/>
      <c r="F211" s="189"/>
      <c r="G211" s="189"/>
      <c r="H211" s="189"/>
      <c r="I211" s="189"/>
      <c r="J211" s="189"/>
      <c r="K211" s="189"/>
      <c r="L211" s="189"/>
      <c r="M211" s="189"/>
    </row>
    <row r="212" spans="2:13" ht="17.25" customHeight="1">
      <c r="B212" s="189"/>
      <c r="C212" s="189"/>
      <c r="D212" s="189"/>
      <c r="E212" s="189"/>
      <c r="F212" s="189"/>
      <c r="G212" s="189"/>
      <c r="H212" s="189"/>
      <c r="I212" s="189"/>
      <c r="J212" s="189"/>
      <c r="K212" s="189"/>
      <c r="L212" s="189"/>
      <c r="M212" s="189"/>
    </row>
    <row r="213" spans="2:13" ht="17.25" customHeight="1">
      <c r="B213" s="189"/>
      <c r="C213" s="189"/>
      <c r="D213" s="189"/>
      <c r="E213" s="189"/>
      <c r="F213" s="189"/>
      <c r="G213" s="189"/>
      <c r="H213" s="189"/>
      <c r="I213" s="189"/>
      <c r="J213" s="189"/>
      <c r="K213" s="189"/>
      <c r="L213" s="189"/>
      <c r="M213" s="189"/>
    </row>
    <row r="214" spans="2:13" ht="15.75" customHeight="1">
      <c r="B214" s="189"/>
      <c r="C214" s="189"/>
      <c r="D214" s="189"/>
      <c r="E214" s="189"/>
      <c r="F214" s="189"/>
      <c r="G214" s="189"/>
      <c r="H214" s="189"/>
      <c r="I214" s="189"/>
      <c r="J214" s="189"/>
      <c r="K214" s="189"/>
      <c r="L214" s="189"/>
      <c r="M214" s="189"/>
    </row>
    <row r="215" spans="2:13" ht="24" customHeight="1">
      <c r="B215" s="189" t="s">
        <v>174</v>
      </c>
      <c r="C215" s="189"/>
      <c r="D215" s="189"/>
      <c r="E215" s="189"/>
      <c r="F215" s="189"/>
      <c r="G215" s="189"/>
      <c r="H215" s="189"/>
      <c r="I215" s="189"/>
      <c r="J215" s="189"/>
      <c r="K215" s="189"/>
      <c r="L215" s="189"/>
      <c r="M215" s="189"/>
    </row>
    <row r="216" spans="2:13" ht="18.75" customHeight="1">
      <c r="B216" s="189"/>
      <c r="C216" s="189"/>
      <c r="D216" s="189"/>
      <c r="E216" s="189"/>
      <c r="F216" s="189"/>
      <c r="G216" s="189"/>
      <c r="H216" s="189"/>
      <c r="I216" s="189"/>
      <c r="J216" s="189"/>
      <c r="K216" s="189"/>
      <c r="L216" s="189"/>
      <c r="M216" s="189"/>
    </row>
    <row r="217" spans="2:13" ht="18.75" customHeight="1">
      <c r="B217" s="189" t="s">
        <v>175</v>
      </c>
      <c r="C217" s="189"/>
      <c r="D217" s="189"/>
      <c r="E217" s="189"/>
      <c r="F217" s="189"/>
      <c r="G217" s="189"/>
      <c r="H217" s="189"/>
      <c r="I217" s="189"/>
      <c r="J217" s="189"/>
      <c r="K217" s="189"/>
      <c r="L217" s="189"/>
      <c r="M217" s="189"/>
    </row>
    <row r="218" spans="2:13" ht="18.75" customHeight="1">
      <c r="B218" s="189"/>
      <c r="C218" s="189"/>
      <c r="D218" s="189"/>
      <c r="E218" s="189"/>
      <c r="F218" s="189"/>
      <c r="G218" s="189"/>
      <c r="H218" s="189"/>
      <c r="I218" s="189"/>
      <c r="J218" s="189"/>
      <c r="K218" s="189"/>
      <c r="L218" s="189"/>
      <c r="M218" s="189"/>
    </row>
    <row r="219" spans="2:13" ht="18.75" customHeight="1">
      <c r="B219" s="189"/>
      <c r="C219" s="189"/>
      <c r="D219" s="189"/>
      <c r="E219" s="189"/>
      <c r="F219" s="189"/>
      <c r="G219" s="189"/>
      <c r="H219" s="189"/>
      <c r="I219" s="189"/>
      <c r="J219" s="189"/>
      <c r="K219" s="189"/>
      <c r="L219" s="189"/>
      <c r="M219" s="189"/>
    </row>
    <row r="220" spans="2:13" ht="18.75" customHeight="1">
      <c r="B220" s="189" t="s">
        <v>176</v>
      </c>
      <c r="C220" s="189"/>
      <c r="D220" s="189"/>
      <c r="E220" s="189"/>
      <c r="F220" s="189"/>
      <c r="G220" s="189"/>
      <c r="H220" s="189"/>
      <c r="I220" s="189"/>
      <c r="J220" s="189"/>
      <c r="K220" s="189"/>
      <c r="L220" s="189"/>
      <c r="M220" s="189"/>
    </row>
    <row r="221" spans="2:13" ht="18.75" customHeight="1">
      <c r="B221" s="189"/>
      <c r="C221" s="189"/>
      <c r="D221" s="189"/>
      <c r="E221" s="189"/>
      <c r="F221" s="189"/>
      <c r="G221" s="189"/>
      <c r="H221" s="189"/>
      <c r="I221" s="189"/>
      <c r="J221" s="189"/>
      <c r="K221" s="189"/>
      <c r="L221" s="189"/>
      <c r="M221" s="189"/>
    </row>
    <row r="222" spans="2:13" ht="20.25" customHeight="1">
      <c r="B222" s="189"/>
      <c r="C222" s="189"/>
      <c r="D222" s="189"/>
      <c r="E222" s="189"/>
      <c r="F222" s="189"/>
      <c r="G222" s="189"/>
      <c r="H222" s="189"/>
      <c r="I222" s="189"/>
      <c r="J222" s="189"/>
      <c r="K222" s="189"/>
      <c r="L222" s="189"/>
      <c r="M222" s="189"/>
    </row>
    <row r="223" spans="2:13" ht="18.75" customHeight="1">
      <c r="B223" s="189" t="s">
        <v>177</v>
      </c>
      <c r="C223" s="189"/>
      <c r="D223" s="189"/>
      <c r="E223" s="189"/>
      <c r="F223" s="189"/>
      <c r="G223" s="189"/>
      <c r="H223" s="189"/>
      <c r="I223" s="189"/>
      <c r="J223" s="189"/>
      <c r="K223" s="189"/>
      <c r="L223" s="189"/>
      <c r="M223" s="189"/>
    </row>
    <row r="224" spans="2:13" ht="18.75" customHeight="1">
      <c r="B224" s="189"/>
      <c r="C224" s="189"/>
      <c r="D224" s="189"/>
      <c r="E224" s="189"/>
      <c r="F224" s="189"/>
      <c r="G224" s="189"/>
      <c r="H224" s="189"/>
      <c r="I224" s="189"/>
      <c r="J224" s="189"/>
      <c r="K224" s="189"/>
      <c r="L224" s="189"/>
      <c r="M224" s="189"/>
    </row>
    <row r="225" spans="2:13" ht="21.75" customHeight="1">
      <c r="B225" s="189"/>
      <c r="C225" s="189"/>
      <c r="D225" s="189"/>
      <c r="E225" s="189"/>
      <c r="F225" s="189"/>
      <c r="G225" s="189"/>
      <c r="H225" s="189"/>
      <c r="I225" s="189"/>
      <c r="J225" s="189"/>
      <c r="K225" s="189"/>
      <c r="L225" s="189"/>
      <c r="M225" s="189"/>
    </row>
    <row r="226" spans="2:13" ht="18.75" customHeight="1">
      <c r="B226" s="189" t="s">
        <v>178</v>
      </c>
      <c r="C226" s="189"/>
      <c r="D226" s="189"/>
      <c r="E226" s="189"/>
      <c r="F226" s="189"/>
      <c r="G226" s="189"/>
      <c r="H226" s="189"/>
      <c r="I226" s="189"/>
      <c r="J226" s="189"/>
      <c r="K226" s="189"/>
      <c r="L226" s="189"/>
      <c r="M226" s="189"/>
    </row>
    <row r="227" spans="2:13" ht="18.75" customHeight="1">
      <c r="B227" s="189"/>
      <c r="C227" s="189"/>
      <c r="D227" s="189"/>
      <c r="E227" s="189"/>
      <c r="F227" s="189"/>
      <c r="G227" s="189"/>
      <c r="H227" s="189"/>
      <c r="I227" s="189"/>
      <c r="J227" s="189"/>
      <c r="K227" s="189"/>
      <c r="L227" s="189"/>
      <c r="M227" s="189"/>
    </row>
    <row r="228" spans="2:13" ht="18.75" customHeight="1">
      <c r="B228" s="189"/>
      <c r="C228" s="189"/>
      <c r="D228" s="189"/>
      <c r="E228" s="189"/>
      <c r="F228" s="189"/>
      <c r="G228" s="189"/>
      <c r="H228" s="189"/>
      <c r="I228" s="189"/>
      <c r="J228" s="189"/>
      <c r="K228" s="189"/>
      <c r="L228" s="189"/>
      <c r="M228" s="189"/>
    </row>
    <row r="229" spans="2:13" ht="18.75" customHeight="1">
      <c r="B229" s="174" t="s">
        <v>179</v>
      </c>
      <c r="C229" s="367"/>
      <c r="D229" s="367"/>
      <c r="E229" s="367"/>
      <c r="F229" s="367"/>
      <c r="G229" s="367"/>
      <c r="H229" s="367"/>
      <c r="I229" s="367"/>
      <c r="J229" s="367"/>
      <c r="K229" s="367"/>
      <c r="L229" s="367"/>
      <c r="M229" s="367"/>
    </row>
    <row r="230" spans="2:13" ht="18.75" customHeight="1">
      <c r="B230" s="367"/>
      <c r="C230" s="367"/>
      <c r="D230" s="367"/>
      <c r="E230" s="367"/>
      <c r="F230" s="367"/>
      <c r="G230" s="367"/>
      <c r="H230" s="367"/>
      <c r="I230" s="367"/>
      <c r="J230" s="367"/>
      <c r="K230" s="367"/>
      <c r="L230" s="367"/>
      <c r="M230" s="367"/>
    </row>
    <row r="231" spans="2:13" ht="18.75" customHeight="1">
      <c r="B231" s="189" t="s">
        <v>180</v>
      </c>
      <c r="C231" s="189"/>
      <c r="D231" s="189"/>
      <c r="E231" s="189"/>
      <c r="F231" s="189"/>
      <c r="G231" s="189"/>
      <c r="H231" s="189"/>
      <c r="I231" s="189"/>
      <c r="J231" s="189"/>
      <c r="K231" s="189"/>
      <c r="L231" s="189"/>
      <c r="M231" s="189"/>
    </row>
    <row r="232" spans="2:13" ht="18.75" customHeight="1">
      <c r="B232" s="189"/>
      <c r="C232" s="189"/>
      <c r="D232" s="189"/>
      <c r="E232" s="189"/>
      <c r="F232" s="189"/>
      <c r="G232" s="189"/>
      <c r="H232" s="189"/>
      <c r="I232" s="189"/>
      <c r="J232" s="189"/>
      <c r="K232" s="189"/>
      <c r="L232" s="189"/>
      <c r="M232" s="189"/>
    </row>
    <row r="233" spans="2:13" ht="18.75" customHeight="1">
      <c r="B233" s="189" t="s">
        <v>181</v>
      </c>
      <c r="C233" s="189"/>
      <c r="D233" s="189"/>
      <c r="E233" s="189"/>
      <c r="F233" s="189"/>
      <c r="G233" s="189"/>
      <c r="H233" s="189"/>
      <c r="I233" s="189"/>
      <c r="J233" s="189"/>
      <c r="K233" s="189"/>
      <c r="L233" s="189"/>
      <c r="M233" s="189"/>
    </row>
    <row r="234" spans="2:13" ht="18.75" customHeight="1">
      <c r="B234" s="189"/>
      <c r="C234" s="189"/>
      <c r="D234" s="189"/>
      <c r="E234" s="189"/>
      <c r="F234" s="189"/>
      <c r="G234" s="189"/>
      <c r="H234" s="189"/>
      <c r="I234" s="189"/>
      <c r="J234" s="189"/>
      <c r="K234" s="189"/>
      <c r="L234" s="189"/>
      <c r="M234" s="189"/>
    </row>
    <row r="235" spans="2:13" ht="18.75" customHeight="1">
      <c r="B235" s="189" t="s">
        <v>182</v>
      </c>
      <c r="C235" s="189"/>
      <c r="D235" s="189"/>
      <c r="E235" s="189"/>
      <c r="F235" s="189"/>
      <c r="G235" s="189"/>
      <c r="H235" s="189"/>
      <c r="I235" s="189"/>
      <c r="J235" s="189"/>
      <c r="K235" s="189"/>
      <c r="L235" s="189"/>
      <c r="M235" s="189"/>
    </row>
    <row r="236" spans="2:13" ht="18.75" customHeight="1">
      <c r="B236" s="189"/>
      <c r="C236" s="189"/>
      <c r="D236" s="189"/>
      <c r="E236" s="189"/>
      <c r="F236" s="189"/>
      <c r="G236" s="189"/>
      <c r="H236" s="189"/>
      <c r="I236" s="189"/>
      <c r="J236" s="189"/>
      <c r="K236" s="189"/>
      <c r="L236" s="189"/>
      <c r="M236" s="189"/>
    </row>
    <row r="237" spans="2:13" ht="15.75" customHeight="1">
      <c r="B237" s="189" t="s">
        <v>183</v>
      </c>
      <c r="C237" s="189"/>
      <c r="D237" s="189"/>
      <c r="E237" s="189"/>
      <c r="F237" s="189"/>
      <c r="G237" s="189"/>
      <c r="H237" s="189"/>
      <c r="I237" s="189"/>
      <c r="J237" s="189"/>
      <c r="K237" s="189"/>
      <c r="L237" s="189"/>
      <c r="M237" s="189"/>
    </row>
    <row r="238" spans="2:13" ht="15" customHeight="1">
      <c r="B238" s="189"/>
      <c r="C238" s="189"/>
      <c r="D238" s="189"/>
      <c r="E238" s="189"/>
      <c r="F238" s="189"/>
      <c r="G238" s="189"/>
      <c r="H238" s="189"/>
      <c r="I238" s="189"/>
      <c r="J238" s="189"/>
      <c r="K238" s="189"/>
      <c r="L238" s="189"/>
      <c r="M238" s="189"/>
    </row>
    <row r="239" spans="2:13" ht="14.25" customHeight="1">
      <c r="B239" s="189"/>
      <c r="C239" s="189"/>
      <c r="D239" s="189"/>
      <c r="E239" s="189"/>
      <c r="F239" s="189"/>
      <c r="G239" s="189"/>
      <c r="H239" s="189"/>
      <c r="I239" s="189"/>
      <c r="J239" s="189"/>
      <c r="K239" s="189"/>
      <c r="L239" s="189"/>
      <c r="M239" s="189"/>
    </row>
    <row r="240" spans="2:13" ht="12.75" customHeight="1">
      <c r="B240" s="189"/>
      <c r="C240" s="189"/>
      <c r="D240" s="189"/>
      <c r="E240" s="189"/>
      <c r="F240" s="189"/>
      <c r="G240" s="189"/>
      <c r="H240" s="189"/>
      <c r="I240" s="189"/>
      <c r="J240" s="189"/>
      <c r="K240" s="189"/>
      <c r="L240" s="189"/>
      <c r="M240" s="189"/>
    </row>
    <row r="241" spans="2:13" ht="18.75" customHeight="1">
      <c r="B241" s="189" t="s">
        <v>184</v>
      </c>
      <c r="C241" s="189"/>
      <c r="D241" s="189"/>
      <c r="E241" s="189"/>
      <c r="F241" s="189"/>
      <c r="G241" s="189"/>
      <c r="H241" s="189"/>
      <c r="I241" s="189"/>
      <c r="J241" s="189"/>
      <c r="K241" s="189"/>
      <c r="L241" s="189"/>
      <c r="M241" s="189"/>
    </row>
    <row r="242" spans="2:13" ht="17.25" customHeight="1">
      <c r="B242" s="189"/>
      <c r="C242" s="189"/>
      <c r="D242" s="189"/>
      <c r="E242" s="189"/>
      <c r="F242" s="189"/>
      <c r="G242" s="189"/>
      <c r="H242" s="189"/>
      <c r="I242" s="189"/>
      <c r="J242" s="189"/>
      <c r="K242" s="189"/>
      <c r="L242" s="189"/>
      <c r="M242" s="189"/>
    </row>
    <row r="243" spans="2:13" ht="18.75" customHeight="1">
      <c r="B243" s="189" t="s">
        <v>185</v>
      </c>
      <c r="C243" s="189"/>
      <c r="D243" s="189"/>
      <c r="E243" s="189"/>
      <c r="F243" s="189"/>
      <c r="G243" s="189"/>
      <c r="H243" s="189"/>
      <c r="I243" s="189"/>
      <c r="J243" s="189"/>
      <c r="K243" s="189"/>
      <c r="L243" s="189"/>
      <c r="M243" s="189"/>
    </row>
    <row r="244" spans="2:13" ht="18.75" customHeight="1">
      <c r="B244" s="189"/>
      <c r="C244" s="189"/>
      <c r="D244" s="189"/>
      <c r="E244" s="189"/>
      <c r="F244" s="189"/>
      <c r="G244" s="189"/>
      <c r="H244" s="189"/>
      <c r="I244" s="189"/>
      <c r="J244" s="189"/>
      <c r="K244" s="189"/>
      <c r="L244" s="189"/>
      <c r="M244" s="189"/>
    </row>
    <row r="245" spans="2:13" ht="18.75" customHeight="1">
      <c r="B245" s="189" t="s">
        <v>186</v>
      </c>
      <c r="C245" s="189"/>
      <c r="D245" s="189"/>
      <c r="E245" s="189"/>
      <c r="F245" s="189"/>
      <c r="G245" s="189"/>
      <c r="H245" s="189"/>
      <c r="I245" s="189"/>
      <c r="J245" s="189"/>
      <c r="K245" s="189"/>
      <c r="L245" s="189"/>
      <c r="M245" s="189"/>
    </row>
    <row r="246" spans="2:13" ht="18.75" customHeight="1">
      <c r="B246" s="189"/>
      <c r="C246" s="189"/>
      <c r="D246" s="189"/>
      <c r="E246" s="189"/>
      <c r="F246" s="189"/>
      <c r="G246" s="189"/>
      <c r="H246" s="189"/>
      <c r="I246" s="189"/>
      <c r="J246" s="189"/>
      <c r="K246" s="189"/>
      <c r="L246" s="189"/>
      <c r="M246" s="189"/>
    </row>
    <row r="247" spans="2:13" ht="14.25" customHeight="1">
      <c r="B247" s="189" t="s">
        <v>187</v>
      </c>
      <c r="C247" s="189"/>
      <c r="D247" s="189"/>
      <c r="E247" s="189"/>
      <c r="F247" s="189"/>
      <c r="G247" s="189"/>
      <c r="H247" s="189"/>
      <c r="I247" s="189"/>
      <c r="J247" s="189"/>
      <c r="K247" s="189"/>
      <c r="L247" s="189"/>
      <c r="M247" s="189"/>
    </row>
    <row r="248" spans="2:13" ht="14.25" customHeight="1">
      <c r="B248" s="189"/>
      <c r="C248" s="189"/>
      <c r="D248" s="189"/>
      <c r="E248" s="189"/>
      <c r="F248" s="189"/>
      <c r="G248" s="189"/>
      <c r="H248" s="189"/>
      <c r="I248" s="189"/>
      <c r="J248" s="189"/>
      <c r="K248" s="189"/>
      <c r="L248" s="189"/>
      <c r="M248" s="189"/>
    </row>
    <row r="249" spans="2:13" ht="15.75" customHeight="1">
      <c r="B249" s="189"/>
      <c r="C249" s="189"/>
      <c r="D249" s="189"/>
      <c r="E249" s="189"/>
      <c r="F249" s="189"/>
      <c r="G249" s="189"/>
      <c r="H249" s="189"/>
      <c r="I249" s="189"/>
      <c r="J249" s="189"/>
      <c r="K249" s="189"/>
      <c r="L249" s="189"/>
      <c r="M249" s="189"/>
    </row>
    <row r="250" spans="2:13" ht="18.75" customHeight="1">
      <c r="B250" s="189" t="s">
        <v>188</v>
      </c>
      <c r="C250" s="189"/>
      <c r="D250" s="189"/>
      <c r="E250" s="189"/>
      <c r="F250" s="189"/>
      <c r="G250" s="189"/>
      <c r="H250" s="189"/>
      <c r="I250" s="189"/>
      <c r="J250" s="189"/>
      <c r="K250" s="189"/>
      <c r="L250" s="189"/>
      <c r="M250" s="189"/>
    </row>
    <row r="251" spans="2:13" ht="18.75" customHeight="1">
      <c r="B251" s="189"/>
      <c r="C251" s="189"/>
      <c r="D251" s="189"/>
      <c r="E251" s="189"/>
      <c r="F251" s="189"/>
      <c r="G251" s="189"/>
      <c r="H251" s="189"/>
      <c r="I251" s="189"/>
      <c r="J251" s="189"/>
      <c r="K251" s="189"/>
      <c r="L251" s="189"/>
      <c r="M251" s="189"/>
    </row>
    <row r="252" spans="2:13" ht="18.75" customHeight="1">
      <c r="B252" s="189" t="s">
        <v>189</v>
      </c>
      <c r="C252" s="189"/>
      <c r="D252" s="189"/>
      <c r="E252" s="189"/>
      <c r="F252" s="189"/>
      <c r="G252" s="189"/>
      <c r="H252" s="189"/>
      <c r="I252" s="189"/>
      <c r="J252" s="189"/>
      <c r="K252" s="189"/>
      <c r="L252" s="189"/>
      <c r="M252" s="189"/>
    </row>
    <row r="253" spans="2:13" ht="18.75" customHeight="1">
      <c r="B253" s="189"/>
      <c r="C253" s="189"/>
      <c r="D253" s="189"/>
      <c r="E253" s="189"/>
      <c r="F253" s="189"/>
      <c r="G253" s="189"/>
      <c r="H253" s="189"/>
      <c r="I253" s="189"/>
      <c r="J253" s="189"/>
      <c r="K253" s="189"/>
      <c r="L253" s="189"/>
      <c r="M253" s="189"/>
    </row>
    <row r="254" spans="2:13" ht="15" customHeight="1">
      <c r="B254" s="32"/>
      <c r="C254" s="32"/>
      <c r="D254" s="32"/>
      <c r="E254" s="32"/>
      <c r="F254" s="32"/>
      <c r="G254" s="32"/>
      <c r="H254" s="32"/>
      <c r="I254" s="32"/>
      <c r="J254" s="32"/>
      <c r="K254" s="32"/>
      <c r="L254" s="32"/>
      <c r="M254" s="32"/>
    </row>
    <row r="255" spans="2:13" ht="15.75" customHeight="1">
      <c r="C255" s="192" t="s">
        <v>190</v>
      </c>
      <c r="D255" s="192"/>
      <c r="E255" s="192"/>
      <c r="F255" s="192"/>
      <c r="G255" s="192"/>
      <c r="H255" s="192"/>
      <c r="I255" s="192"/>
      <c r="J255" s="192"/>
      <c r="K255" s="192"/>
      <c r="L255" s="192"/>
      <c r="M255" s="192"/>
    </row>
    <row r="256" spans="2:13" ht="17.25" customHeight="1">
      <c r="K256" s="41"/>
    </row>
    <row r="257" spans="2:12" ht="14.25" customHeight="1">
      <c r="B257" s="349" t="s">
        <v>191</v>
      </c>
      <c r="C257" s="349"/>
      <c r="D257" s="349"/>
      <c r="E257" s="349"/>
      <c r="F257" s="349"/>
      <c r="G257" s="349"/>
      <c r="H257" s="349" t="s">
        <v>105</v>
      </c>
      <c r="I257" s="349"/>
      <c r="J257" s="350" t="s">
        <v>152</v>
      </c>
      <c r="K257" s="349"/>
      <c r="L257" s="333" t="s">
        <v>192</v>
      </c>
    </row>
    <row r="258" spans="2:12" ht="14.25" customHeight="1">
      <c r="B258" s="349"/>
      <c r="C258" s="349"/>
      <c r="D258" s="349"/>
      <c r="E258" s="349"/>
      <c r="F258" s="349"/>
      <c r="G258" s="349"/>
      <c r="H258" s="349"/>
      <c r="I258" s="349"/>
      <c r="J258" s="349"/>
      <c r="K258" s="349"/>
      <c r="L258" s="334"/>
    </row>
    <row r="259" spans="2:12" ht="15.75" customHeight="1">
      <c r="B259" s="193" t="s">
        <v>193</v>
      </c>
      <c r="C259" s="193"/>
      <c r="D259" s="193"/>
      <c r="E259" s="193"/>
      <c r="F259" s="193"/>
      <c r="G259" s="193"/>
      <c r="H259" s="194"/>
      <c r="I259" s="194"/>
      <c r="J259" s="194"/>
      <c r="K259" s="194"/>
      <c r="L259" s="20"/>
    </row>
    <row r="260" spans="2:12" ht="15.75" customHeight="1">
      <c r="B260" s="195" t="s">
        <v>194</v>
      </c>
      <c r="C260" s="196"/>
      <c r="D260" s="196"/>
      <c r="E260" s="196"/>
      <c r="F260" s="196"/>
      <c r="G260" s="197"/>
      <c r="H260" s="198">
        <v>1306800</v>
      </c>
      <c r="I260" s="199"/>
      <c r="J260" s="198">
        <v>398500</v>
      </c>
      <c r="K260" s="199"/>
      <c r="L260" s="42">
        <f>J260/H260</f>
        <v>0.30494337312519099</v>
      </c>
    </row>
    <row r="261" spans="2:12" ht="13.5" customHeight="1">
      <c r="B261" s="200" t="s">
        <v>195</v>
      </c>
      <c r="C261" s="201"/>
      <c r="D261" s="201"/>
      <c r="E261" s="201"/>
      <c r="F261" s="201"/>
      <c r="G261" s="202"/>
      <c r="H261" s="198">
        <v>1400000</v>
      </c>
      <c r="I261" s="199"/>
      <c r="J261" s="198">
        <v>632421.55000000005</v>
      </c>
      <c r="K261" s="199"/>
      <c r="L261" s="42">
        <f t="shared" ref="L261:L323" si="7">J261/H261</f>
        <v>0.45172967857142898</v>
      </c>
    </row>
    <row r="262" spans="2:12" ht="13.5" customHeight="1">
      <c r="B262" s="200" t="s">
        <v>196</v>
      </c>
      <c r="C262" s="201"/>
      <c r="D262" s="201"/>
      <c r="E262" s="201"/>
      <c r="F262" s="201"/>
      <c r="G262" s="202"/>
      <c r="H262" s="203">
        <v>9250000</v>
      </c>
      <c r="I262" s="204"/>
      <c r="J262" s="198">
        <v>6594731.4400000004</v>
      </c>
      <c r="K262" s="199"/>
      <c r="L262" s="42">
        <f t="shared" si="7"/>
        <v>0.71294393945946</v>
      </c>
    </row>
    <row r="263" spans="2:12" ht="15" customHeight="1">
      <c r="B263" s="200" t="s">
        <v>197</v>
      </c>
      <c r="C263" s="201"/>
      <c r="D263" s="201"/>
      <c r="E263" s="201"/>
      <c r="F263" s="201"/>
      <c r="G263" s="202"/>
      <c r="H263" s="198">
        <v>1304000</v>
      </c>
      <c r="I263" s="199"/>
      <c r="J263" s="198">
        <v>0</v>
      </c>
      <c r="K263" s="199"/>
      <c r="L263" s="42">
        <f t="shared" si="7"/>
        <v>0</v>
      </c>
    </row>
    <row r="264" spans="2:12" ht="14.25" customHeight="1">
      <c r="B264" s="205" t="s">
        <v>198</v>
      </c>
      <c r="C264" s="205"/>
      <c r="D264" s="205"/>
      <c r="E264" s="205"/>
      <c r="F264" s="205"/>
      <c r="G264" s="205"/>
      <c r="H264" s="194"/>
      <c r="I264" s="194"/>
      <c r="J264" s="194"/>
      <c r="K264" s="194"/>
      <c r="L264" s="42"/>
    </row>
    <row r="265" spans="2:12" ht="15.75" customHeight="1">
      <c r="B265" s="200" t="s">
        <v>199</v>
      </c>
      <c r="C265" s="201"/>
      <c r="D265" s="201"/>
      <c r="E265" s="201"/>
      <c r="F265" s="201"/>
      <c r="G265" s="202"/>
      <c r="H265" s="198">
        <v>2100000</v>
      </c>
      <c r="I265" s="199"/>
      <c r="J265" s="198">
        <v>122384.5</v>
      </c>
      <c r="K265" s="199"/>
      <c r="L265" s="42">
        <f t="shared" si="7"/>
        <v>5.82783333333333E-2</v>
      </c>
    </row>
    <row r="266" spans="2:12" ht="15.75" customHeight="1">
      <c r="B266" s="200" t="s">
        <v>200</v>
      </c>
      <c r="C266" s="201"/>
      <c r="D266" s="201"/>
      <c r="E266" s="201"/>
      <c r="F266" s="201"/>
      <c r="G266" s="202"/>
      <c r="H266" s="198">
        <v>2000000</v>
      </c>
      <c r="I266" s="199"/>
      <c r="J266" s="198">
        <v>1999999.2</v>
      </c>
      <c r="K266" s="199"/>
      <c r="L266" s="42">
        <f t="shared" si="7"/>
        <v>0.99999959999999999</v>
      </c>
    </row>
    <row r="267" spans="2:12" ht="15" customHeight="1">
      <c r="B267" s="200" t="s">
        <v>201</v>
      </c>
      <c r="C267" s="201"/>
      <c r="D267" s="201"/>
      <c r="E267" s="201"/>
      <c r="F267" s="201"/>
      <c r="G267" s="202"/>
      <c r="H267" s="198">
        <v>13300000</v>
      </c>
      <c r="I267" s="199"/>
      <c r="J267" s="198">
        <v>11743355.25</v>
      </c>
      <c r="K267" s="199"/>
      <c r="L267" s="42">
        <f t="shared" si="7"/>
        <v>0.88295904135338299</v>
      </c>
    </row>
    <row r="268" spans="2:12" ht="15.75" customHeight="1">
      <c r="B268" s="200" t="s">
        <v>202</v>
      </c>
      <c r="C268" s="201"/>
      <c r="D268" s="201"/>
      <c r="E268" s="201"/>
      <c r="F268" s="201"/>
      <c r="G268" s="202"/>
      <c r="H268" s="198">
        <v>14040000</v>
      </c>
      <c r="I268" s="199"/>
      <c r="J268" s="198">
        <v>4335835</v>
      </c>
      <c r="K268" s="199"/>
      <c r="L268" s="42">
        <f t="shared" si="7"/>
        <v>0.308820156695157</v>
      </c>
    </row>
    <row r="269" spans="2:12" ht="15.75" customHeight="1">
      <c r="B269" s="200" t="s">
        <v>203</v>
      </c>
      <c r="C269" s="201"/>
      <c r="D269" s="201"/>
      <c r="E269" s="201"/>
      <c r="F269" s="201"/>
      <c r="G269" s="202"/>
      <c r="H269" s="198">
        <v>4800000</v>
      </c>
      <c r="I269" s="199"/>
      <c r="J269" s="198">
        <v>1793016</v>
      </c>
      <c r="K269" s="199"/>
      <c r="L269" s="42">
        <f t="shared" si="7"/>
        <v>0.37354500000000002</v>
      </c>
    </row>
    <row r="270" spans="2:12" ht="13.5" customHeight="1">
      <c r="B270" s="200" t="s">
        <v>204</v>
      </c>
      <c r="C270" s="201"/>
      <c r="D270" s="201"/>
      <c r="E270" s="201"/>
      <c r="F270" s="201"/>
      <c r="G270" s="202"/>
      <c r="H270" s="198">
        <v>34622529</v>
      </c>
      <c r="I270" s="199"/>
      <c r="J270" s="198">
        <v>6683600</v>
      </c>
      <c r="K270" s="199"/>
      <c r="L270" s="42">
        <f t="shared" si="7"/>
        <v>0.19304193520929699</v>
      </c>
    </row>
    <row r="271" spans="2:12" ht="14.25" customHeight="1">
      <c r="B271" s="200" t="s">
        <v>205</v>
      </c>
      <c r="C271" s="201"/>
      <c r="D271" s="201"/>
      <c r="E271" s="201"/>
      <c r="F271" s="201"/>
      <c r="G271" s="202"/>
      <c r="H271" s="198">
        <v>20108000</v>
      </c>
      <c r="I271" s="199"/>
      <c r="J271" s="198">
        <v>19139150</v>
      </c>
      <c r="K271" s="199"/>
      <c r="L271" s="42">
        <f t="shared" si="7"/>
        <v>0.95181768450367998</v>
      </c>
    </row>
    <row r="272" spans="2:12" ht="15" customHeight="1">
      <c r="B272" s="206" t="s">
        <v>206</v>
      </c>
      <c r="C272" s="207"/>
      <c r="D272" s="207"/>
      <c r="E272" s="207"/>
      <c r="F272" s="207"/>
      <c r="G272" s="208"/>
      <c r="H272" s="198"/>
      <c r="I272" s="199"/>
      <c r="J272" s="198"/>
      <c r="K272" s="199"/>
      <c r="L272" s="42"/>
    </row>
    <row r="273" spans="2:12" ht="15" customHeight="1">
      <c r="B273" s="200" t="s">
        <v>207</v>
      </c>
      <c r="C273" s="201"/>
      <c r="D273" s="201"/>
      <c r="E273" s="201"/>
      <c r="F273" s="201"/>
      <c r="G273" s="202"/>
      <c r="H273" s="198">
        <v>13353240</v>
      </c>
      <c r="I273" s="199"/>
      <c r="J273" s="198">
        <v>3877651.08</v>
      </c>
      <c r="K273" s="199"/>
      <c r="L273" s="42">
        <f t="shared" si="7"/>
        <v>0.290390278314477</v>
      </c>
    </row>
    <row r="274" spans="2:12" ht="15" customHeight="1">
      <c r="B274" s="193" t="s">
        <v>208</v>
      </c>
      <c r="C274" s="193"/>
      <c r="D274" s="193"/>
      <c r="E274" s="193"/>
      <c r="F274" s="193"/>
      <c r="G274" s="193"/>
      <c r="H274" s="209"/>
      <c r="I274" s="209"/>
      <c r="J274" s="209"/>
      <c r="K274" s="209"/>
      <c r="L274" s="42"/>
    </row>
    <row r="275" spans="2:12" ht="15" customHeight="1">
      <c r="B275" s="210" t="s">
        <v>209</v>
      </c>
      <c r="C275" s="211"/>
      <c r="D275" s="211"/>
      <c r="E275" s="211"/>
      <c r="F275" s="211"/>
      <c r="G275" s="212"/>
      <c r="H275" s="198">
        <v>3750000</v>
      </c>
      <c r="I275" s="199"/>
      <c r="J275" s="198">
        <v>0</v>
      </c>
      <c r="K275" s="199"/>
      <c r="L275" s="42">
        <f t="shared" si="7"/>
        <v>0</v>
      </c>
    </row>
    <row r="276" spans="2:12" ht="15" customHeight="1">
      <c r="B276" s="210" t="s">
        <v>210</v>
      </c>
      <c r="C276" s="211"/>
      <c r="D276" s="211"/>
      <c r="E276" s="211"/>
      <c r="F276" s="211"/>
      <c r="G276" s="212"/>
      <c r="H276" s="198">
        <v>4000000</v>
      </c>
      <c r="I276" s="199"/>
      <c r="J276" s="198">
        <v>312342</v>
      </c>
      <c r="K276" s="199"/>
      <c r="L276" s="42">
        <f t="shared" si="7"/>
        <v>7.8085500000000002E-2</v>
      </c>
    </row>
    <row r="277" spans="2:12" ht="15" customHeight="1">
      <c r="B277" s="193" t="s">
        <v>211</v>
      </c>
      <c r="C277" s="193"/>
      <c r="D277" s="193"/>
      <c r="E277" s="193"/>
      <c r="F277" s="193"/>
      <c r="G277" s="193"/>
      <c r="H277" s="194"/>
      <c r="I277" s="194"/>
      <c r="J277" s="194"/>
      <c r="K277" s="194"/>
      <c r="L277" s="42"/>
    </row>
    <row r="278" spans="2:12" ht="15" customHeight="1">
      <c r="B278" s="210" t="s">
        <v>212</v>
      </c>
      <c r="C278" s="211"/>
      <c r="D278" s="211"/>
      <c r="E278" s="211"/>
      <c r="F278" s="211"/>
      <c r="G278" s="212"/>
      <c r="H278" s="198">
        <v>1602374</v>
      </c>
      <c r="I278" s="199"/>
      <c r="J278" s="198">
        <v>0</v>
      </c>
      <c r="K278" s="199"/>
      <c r="L278" s="42">
        <f t="shared" si="7"/>
        <v>0</v>
      </c>
    </row>
    <row r="279" spans="2:12" ht="15" customHeight="1">
      <c r="B279" s="210" t="s">
        <v>213</v>
      </c>
      <c r="C279" s="211"/>
      <c r="D279" s="211"/>
      <c r="E279" s="211"/>
      <c r="F279" s="211"/>
      <c r="G279" s="212"/>
      <c r="H279" s="198">
        <v>100000</v>
      </c>
      <c r="I279" s="199"/>
      <c r="J279" s="198">
        <v>0</v>
      </c>
      <c r="K279" s="199"/>
      <c r="L279" s="42">
        <f t="shared" si="7"/>
        <v>0</v>
      </c>
    </row>
    <row r="280" spans="2:12" ht="15" customHeight="1">
      <c r="B280" s="210" t="s">
        <v>214</v>
      </c>
      <c r="C280" s="211"/>
      <c r="D280" s="211"/>
      <c r="E280" s="211"/>
      <c r="F280" s="211"/>
      <c r="G280" s="212"/>
      <c r="H280" s="198">
        <v>300000</v>
      </c>
      <c r="I280" s="199"/>
      <c r="J280" s="198">
        <v>77040</v>
      </c>
      <c r="K280" s="199"/>
      <c r="L280" s="42">
        <f t="shared" si="7"/>
        <v>0.25679999999999997</v>
      </c>
    </row>
    <row r="281" spans="2:12" ht="15" customHeight="1">
      <c r="B281" s="210" t="s">
        <v>215</v>
      </c>
      <c r="C281" s="211"/>
      <c r="D281" s="211"/>
      <c r="E281" s="211"/>
      <c r="F281" s="211"/>
      <c r="G281" s="212"/>
      <c r="H281" s="198">
        <v>1000000</v>
      </c>
      <c r="I281" s="199"/>
      <c r="J281" s="198">
        <v>1000000</v>
      </c>
      <c r="K281" s="199"/>
      <c r="L281" s="42">
        <f t="shared" si="7"/>
        <v>1</v>
      </c>
    </row>
    <row r="282" spans="2:12" ht="15" customHeight="1">
      <c r="B282" s="210" t="s">
        <v>216</v>
      </c>
      <c r="C282" s="211"/>
      <c r="D282" s="211"/>
      <c r="E282" s="211"/>
      <c r="F282" s="211"/>
      <c r="G282" s="212"/>
      <c r="H282" s="198">
        <v>2500000</v>
      </c>
      <c r="I282" s="199"/>
      <c r="J282" s="198">
        <v>1654602.49</v>
      </c>
      <c r="K282" s="199"/>
      <c r="L282" s="42">
        <f t="shared" si="7"/>
        <v>0.66184099600000001</v>
      </c>
    </row>
    <row r="283" spans="2:12" ht="15" customHeight="1">
      <c r="B283" s="193" t="s">
        <v>217</v>
      </c>
      <c r="C283" s="193"/>
      <c r="D283" s="193"/>
      <c r="E283" s="193"/>
      <c r="F283" s="193"/>
      <c r="G283" s="193"/>
      <c r="H283" s="213"/>
      <c r="I283" s="214"/>
      <c r="J283" s="194"/>
      <c r="K283" s="194"/>
      <c r="L283" s="42"/>
    </row>
    <row r="284" spans="2:12" ht="15" customHeight="1">
      <c r="B284" s="210" t="s">
        <v>218</v>
      </c>
      <c r="C284" s="211"/>
      <c r="D284" s="211"/>
      <c r="E284" s="211"/>
      <c r="F284" s="211"/>
      <c r="G284" s="212"/>
      <c r="H284" s="198">
        <v>15590000</v>
      </c>
      <c r="I284" s="199"/>
      <c r="J284" s="198">
        <v>816381</v>
      </c>
      <c r="K284" s="199"/>
      <c r="L284" s="42">
        <f t="shared" si="7"/>
        <v>5.2365683130211699E-2</v>
      </c>
    </row>
    <row r="285" spans="2:12" ht="15" customHeight="1">
      <c r="B285" s="215" t="s">
        <v>219</v>
      </c>
      <c r="C285" s="216"/>
      <c r="D285" s="216"/>
      <c r="E285" s="216"/>
      <c r="F285" s="216"/>
      <c r="G285" s="217"/>
      <c r="H285" s="213"/>
      <c r="I285" s="214"/>
      <c r="J285" s="213"/>
      <c r="K285" s="214"/>
      <c r="L285" s="42"/>
    </row>
    <row r="286" spans="2:12" ht="15" customHeight="1">
      <c r="B286" s="210" t="s">
        <v>220</v>
      </c>
      <c r="C286" s="211"/>
      <c r="D286" s="211"/>
      <c r="E286" s="211"/>
      <c r="F286" s="211"/>
      <c r="G286" s="212"/>
      <c r="H286" s="198">
        <v>130315283</v>
      </c>
      <c r="I286" s="199"/>
      <c r="J286" s="198">
        <v>65536639.119999997</v>
      </c>
      <c r="K286" s="199"/>
      <c r="L286" s="42">
        <f t="shared" si="7"/>
        <v>0.50290831291061999</v>
      </c>
    </row>
    <row r="287" spans="2:12" ht="15" customHeight="1">
      <c r="B287" s="193" t="s">
        <v>221</v>
      </c>
      <c r="C287" s="193"/>
      <c r="D287" s="193"/>
      <c r="E287" s="193"/>
      <c r="F287" s="193"/>
      <c r="G287" s="193"/>
      <c r="H287" s="209"/>
      <c r="I287" s="209"/>
      <c r="J287" s="209"/>
      <c r="K287" s="209"/>
      <c r="L287" s="42"/>
    </row>
    <row r="288" spans="2:12" ht="15" customHeight="1">
      <c r="B288" s="210" t="s">
        <v>222</v>
      </c>
      <c r="C288" s="211"/>
      <c r="D288" s="211"/>
      <c r="E288" s="211"/>
      <c r="F288" s="211"/>
      <c r="G288" s="212"/>
      <c r="H288" s="198">
        <v>54800000</v>
      </c>
      <c r="I288" s="199"/>
      <c r="J288" s="198">
        <v>34957248.740000002</v>
      </c>
      <c r="K288" s="199"/>
      <c r="L288" s="42">
        <f t="shared" si="7"/>
        <v>0.63790599890511002</v>
      </c>
    </row>
    <row r="289" spans="2:12" ht="15" customHeight="1">
      <c r="B289" s="193" t="s">
        <v>223</v>
      </c>
      <c r="C289" s="193"/>
      <c r="D289" s="193"/>
      <c r="E289" s="193"/>
      <c r="F289" s="193"/>
      <c r="G289" s="193"/>
      <c r="H289" s="209"/>
      <c r="I289" s="209"/>
      <c r="J289" s="209"/>
      <c r="K289" s="209"/>
      <c r="L289" s="42"/>
    </row>
    <row r="290" spans="2:12" ht="15" customHeight="1">
      <c r="B290" s="210" t="s">
        <v>224</v>
      </c>
      <c r="C290" s="211"/>
      <c r="D290" s="211"/>
      <c r="E290" s="211"/>
      <c r="F290" s="211"/>
      <c r="G290" s="212"/>
      <c r="H290" s="198">
        <v>18036368</v>
      </c>
      <c r="I290" s="199"/>
      <c r="J290" s="198">
        <v>11788358.59</v>
      </c>
      <c r="K290" s="199"/>
      <c r="L290" s="42">
        <f t="shared" si="7"/>
        <v>0.653588271762918</v>
      </c>
    </row>
    <row r="291" spans="2:12" ht="15" customHeight="1">
      <c r="B291" s="193" t="s">
        <v>225</v>
      </c>
      <c r="C291" s="193"/>
      <c r="D291" s="193"/>
      <c r="E291" s="193"/>
      <c r="F291" s="193"/>
      <c r="G291" s="193"/>
      <c r="H291" s="209"/>
      <c r="I291" s="209"/>
      <c r="J291" s="209"/>
      <c r="K291" s="209"/>
      <c r="L291" s="42"/>
    </row>
    <row r="292" spans="2:12" ht="15" customHeight="1">
      <c r="B292" s="210" t="s">
        <v>226</v>
      </c>
      <c r="C292" s="211"/>
      <c r="D292" s="211"/>
      <c r="E292" s="211"/>
      <c r="F292" s="211"/>
      <c r="G292" s="212"/>
      <c r="H292" s="198">
        <v>3000000</v>
      </c>
      <c r="I292" s="199"/>
      <c r="J292" s="198">
        <v>1291600</v>
      </c>
      <c r="K292" s="199"/>
      <c r="L292" s="42">
        <f t="shared" si="7"/>
        <v>0.43053333333333299</v>
      </c>
    </row>
    <row r="293" spans="2:12" ht="15" customHeight="1">
      <c r="B293" s="200" t="s">
        <v>227</v>
      </c>
      <c r="C293" s="201"/>
      <c r="D293" s="201"/>
      <c r="E293" s="201"/>
      <c r="F293" s="201"/>
      <c r="G293" s="202"/>
      <c r="H293" s="198">
        <v>1180000</v>
      </c>
      <c r="I293" s="199"/>
      <c r="J293" s="203">
        <v>310371.37</v>
      </c>
      <c r="K293" s="204"/>
      <c r="L293" s="42">
        <f t="shared" si="7"/>
        <v>0.26302658474576301</v>
      </c>
    </row>
    <row r="294" spans="2:12" ht="15" customHeight="1">
      <c r="B294" s="210" t="s">
        <v>228</v>
      </c>
      <c r="C294" s="211"/>
      <c r="D294" s="211"/>
      <c r="E294" s="211"/>
      <c r="F294" s="211"/>
      <c r="G294" s="212"/>
      <c r="H294" s="198">
        <v>20062000</v>
      </c>
      <c r="I294" s="199"/>
      <c r="J294" s="198">
        <v>8145647.6299999999</v>
      </c>
      <c r="K294" s="199"/>
      <c r="L294" s="42">
        <f t="shared" si="7"/>
        <v>0.406023708005184</v>
      </c>
    </row>
    <row r="295" spans="2:12" ht="15" customHeight="1">
      <c r="B295" s="200" t="s">
        <v>229</v>
      </c>
      <c r="C295" s="201"/>
      <c r="D295" s="201"/>
      <c r="E295" s="201"/>
      <c r="F295" s="201"/>
      <c r="G295" s="202"/>
      <c r="H295" s="198">
        <v>3000000</v>
      </c>
      <c r="I295" s="199"/>
      <c r="J295" s="198">
        <v>1830666.4</v>
      </c>
      <c r="K295" s="199"/>
      <c r="L295" s="42">
        <f t="shared" si="7"/>
        <v>0.61022213333333297</v>
      </c>
    </row>
    <row r="296" spans="2:12" ht="15" customHeight="1">
      <c r="B296" s="210" t="s">
        <v>230</v>
      </c>
      <c r="C296" s="211"/>
      <c r="D296" s="211"/>
      <c r="E296" s="211"/>
      <c r="F296" s="211"/>
      <c r="G296" s="212"/>
      <c r="H296" s="198">
        <v>14289880</v>
      </c>
      <c r="I296" s="199"/>
      <c r="J296" s="198">
        <v>9970080</v>
      </c>
      <c r="K296" s="199"/>
      <c r="L296" s="42">
        <f t="shared" si="7"/>
        <v>0.69770215005304403</v>
      </c>
    </row>
    <row r="297" spans="2:12" ht="15" customHeight="1">
      <c r="B297" s="210" t="s">
        <v>231</v>
      </c>
      <c r="C297" s="211"/>
      <c r="D297" s="211"/>
      <c r="E297" s="211"/>
      <c r="F297" s="211"/>
      <c r="G297" s="212"/>
      <c r="H297" s="198">
        <v>2200000</v>
      </c>
      <c r="I297" s="199"/>
      <c r="J297" s="198">
        <v>44790</v>
      </c>
      <c r="K297" s="199"/>
      <c r="L297" s="42">
        <f t="shared" si="7"/>
        <v>2.03590909090909E-2</v>
      </c>
    </row>
    <row r="298" spans="2:12" ht="15" customHeight="1">
      <c r="B298" s="193" t="s">
        <v>232</v>
      </c>
      <c r="C298" s="193"/>
      <c r="D298" s="193"/>
      <c r="E298" s="193"/>
      <c r="F298" s="193"/>
      <c r="G298" s="193"/>
      <c r="H298" s="209"/>
      <c r="I298" s="209"/>
      <c r="J298" s="209"/>
      <c r="K298" s="209"/>
      <c r="L298" s="42"/>
    </row>
    <row r="299" spans="2:12" ht="15" customHeight="1">
      <c r="B299" s="210" t="s">
        <v>233</v>
      </c>
      <c r="C299" s="211"/>
      <c r="D299" s="211"/>
      <c r="E299" s="211"/>
      <c r="F299" s="211"/>
      <c r="G299" s="212"/>
      <c r="H299" s="198">
        <v>3200000</v>
      </c>
      <c r="I299" s="199"/>
      <c r="J299" s="198">
        <v>750001.74</v>
      </c>
      <c r="K299" s="199"/>
      <c r="L299" s="42">
        <f t="shared" si="7"/>
        <v>0.23437554375</v>
      </c>
    </row>
    <row r="300" spans="2:12" ht="15" customHeight="1">
      <c r="B300" s="210" t="s">
        <v>234</v>
      </c>
      <c r="C300" s="211"/>
      <c r="D300" s="211"/>
      <c r="E300" s="211"/>
      <c r="F300" s="211"/>
      <c r="G300" s="212"/>
      <c r="H300" s="198">
        <v>600000</v>
      </c>
      <c r="I300" s="199"/>
      <c r="J300" s="198">
        <v>374999.98</v>
      </c>
      <c r="K300" s="199"/>
      <c r="L300" s="42">
        <f t="shared" si="7"/>
        <v>0.62499996666666702</v>
      </c>
    </row>
    <row r="301" spans="2:12" ht="15" customHeight="1">
      <c r="B301" s="193" t="s">
        <v>235</v>
      </c>
      <c r="C301" s="193"/>
      <c r="D301" s="193"/>
      <c r="E301" s="193"/>
      <c r="F301" s="193"/>
      <c r="G301" s="193"/>
      <c r="H301" s="209"/>
      <c r="I301" s="209"/>
      <c r="J301" s="209"/>
      <c r="K301" s="209"/>
      <c r="L301" s="42"/>
    </row>
    <row r="302" spans="2:12" ht="15" customHeight="1">
      <c r="B302" s="218" t="s">
        <v>236</v>
      </c>
      <c r="C302" s="219"/>
      <c r="D302" s="219"/>
      <c r="E302" s="219"/>
      <c r="F302" s="219"/>
      <c r="G302" s="220"/>
      <c r="H302" s="198">
        <v>14011576</v>
      </c>
      <c r="I302" s="199"/>
      <c r="J302" s="198">
        <v>7181598.1100000003</v>
      </c>
      <c r="K302" s="199"/>
      <c r="L302" s="42">
        <f t="shared" si="7"/>
        <v>0.51254749001825395</v>
      </c>
    </row>
    <row r="303" spans="2:12" ht="15" customHeight="1">
      <c r="B303" s="218" t="s">
        <v>237</v>
      </c>
      <c r="C303" s="221"/>
      <c r="D303" s="221"/>
      <c r="E303" s="221"/>
      <c r="F303" s="221"/>
      <c r="G303" s="222"/>
      <c r="H303" s="203">
        <v>200000</v>
      </c>
      <c r="I303" s="204"/>
      <c r="J303" s="198">
        <v>100000</v>
      </c>
      <c r="K303" s="199"/>
      <c r="L303" s="42">
        <f t="shared" si="7"/>
        <v>0.5</v>
      </c>
    </row>
    <row r="304" spans="2:12" ht="15" customHeight="1">
      <c r="B304" s="210" t="s">
        <v>238</v>
      </c>
      <c r="C304" s="211"/>
      <c r="D304" s="211"/>
      <c r="E304" s="211"/>
      <c r="F304" s="211"/>
      <c r="G304" s="212"/>
      <c r="H304" s="198">
        <v>260000</v>
      </c>
      <c r="I304" s="199"/>
      <c r="J304" s="198">
        <v>145833.31</v>
      </c>
      <c r="K304" s="199"/>
      <c r="L304" s="42">
        <f t="shared" si="7"/>
        <v>0.56089734615384601</v>
      </c>
    </row>
    <row r="305" spans="2:12" ht="15" customHeight="1">
      <c r="B305" s="210" t="s">
        <v>239</v>
      </c>
      <c r="C305" s="211"/>
      <c r="D305" s="211"/>
      <c r="E305" s="211"/>
      <c r="F305" s="211"/>
      <c r="G305" s="212"/>
      <c r="H305" s="198">
        <v>500000</v>
      </c>
      <c r="I305" s="199"/>
      <c r="J305" s="198">
        <v>0</v>
      </c>
      <c r="K305" s="199"/>
      <c r="L305" s="42">
        <f t="shared" si="7"/>
        <v>0</v>
      </c>
    </row>
    <row r="306" spans="2:12" ht="15" customHeight="1">
      <c r="B306" s="193" t="s">
        <v>240</v>
      </c>
      <c r="C306" s="193"/>
      <c r="D306" s="193"/>
      <c r="E306" s="193"/>
      <c r="F306" s="193"/>
      <c r="G306" s="193"/>
      <c r="H306" s="209"/>
      <c r="I306" s="209"/>
      <c r="J306" s="209"/>
      <c r="K306" s="209"/>
      <c r="L306" s="42"/>
    </row>
    <row r="307" spans="2:12" ht="15" customHeight="1">
      <c r="B307" s="210" t="s">
        <v>241</v>
      </c>
      <c r="C307" s="211"/>
      <c r="D307" s="211"/>
      <c r="E307" s="211"/>
      <c r="F307" s="211"/>
      <c r="G307" s="212"/>
      <c r="H307" s="198">
        <v>19430000</v>
      </c>
      <c r="I307" s="199"/>
      <c r="J307" s="198">
        <v>12039436.24</v>
      </c>
      <c r="K307" s="199"/>
      <c r="L307" s="42">
        <f t="shared" si="7"/>
        <v>0.61963130416881096</v>
      </c>
    </row>
    <row r="308" spans="2:12" ht="15" customHeight="1">
      <c r="B308" s="223"/>
      <c r="C308" s="224"/>
      <c r="D308" s="224"/>
      <c r="E308" s="224"/>
      <c r="F308" s="224"/>
      <c r="G308" s="225"/>
      <c r="H308" s="203">
        <v>0</v>
      </c>
      <c r="I308" s="204"/>
      <c r="J308" s="203">
        <v>0</v>
      </c>
      <c r="K308" s="204"/>
      <c r="L308" s="42"/>
    </row>
    <row r="309" spans="2:12" ht="15" customHeight="1">
      <c r="B309" s="193" t="s">
        <v>242</v>
      </c>
      <c r="C309" s="193"/>
      <c r="D309" s="193"/>
      <c r="E309" s="193"/>
      <c r="F309" s="193"/>
      <c r="G309" s="193"/>
      <c r="H309" s="209"/>
      <c r="I309" s="209"/>
      <c r="J309" s="209"/>
      <c r="K309" s="209"/>
      <c r="L309" s="42"/>
    </row>
    <row r="310" spans="2:12" ht="15" customHeight="1">
      <c r="B310" s="210" t="s">
        <v>243</v>
      </c>
      <c r="C310" s="211"/>
      <c r="D310" s="211"/>
      <c r="E310" s="211"/>
      <c r="F310" s="211"/>
      <c r="G310" s="212"/>
      <c r="H310" s="198">
        <v>142469853</v>
      </c>
      <c r="I310" s="199"/>
      <c r="J310" s="198">
        <v>53299934.049999997</v>
      </c>
      <c r="K310" s="199"/>
      <c r="L310" s="42">
        <f t="shared" si="7"/>
        <v>0.37411377163420001</v>
      </c>
    </row>
    <row r="311" spans="2:12" ht="15" customHeight="1">
      <c r="B311" s="210" t="s">
        <v>244</v>
      </c>
      <c r="C311" s="211"/>
      <c r="D311" s="211"/>
      <c r="E311" s="211"/>
      <c r="F311" s="211"/>
      <c r="G311" s="212"/>
      <c r="H311" s="198">
        <v>31940000</v>
      </c>
      <c r="I311" s="199"/>
      <c r="J311" s="198">
        <v>21429708.260000002</v>
      </c>
      <c r="K311" s="199"/>
      <c r="L311" s="42">
        <f t="shared" si="7"/>
        <v>0.67093638885410101</v>
      </c>
    </row>
    <row r="312" spans="2:12" ht="15" customHeight="1">
      <c r="B312" s="210" t="s">
        <v>245</v>
      </c>
      <c r="C312" s="211"/>
      <c r="D312" s="211"/>
      <c r="E312" s="211"/>
      <c r="F312" s="211"/>
      <c r="G312" s="212"/>
      <c r="H312" s="198">
        <v>7300000</v>
      </c>
      <c r="I312" s="199"/>
      <c r="J312" s="198">
        <v>3661545.59</v>
      </c>
      <c r="K312" s="199"/>
      <c r="L312" s="42">
        <f t="shared" si="7"/>
        <v>0.50158158767123295</v>
      </c>
    </row>
    <row r="313" spans="2:12" ht="15" customHeight="1">
      <c r="B313" s="210" t="s">
        <v>246</v>
      </c>
      <c r="C313" s="211"/>
      <c r="D313" s="211"/>
      <c r="E313" s="211"/>
      <c r="F313" s="211"/>
      <c r="G313" s="212"/>
      <c r="H313" s="198">
        <v>2100000</v>
      </c>
      <c r="I313" s="199"/>
      <c r="J313" s="198">
        <v>1222466.01</v>
      </c>
      <c r="K313" s="199"/>
      <c r="L313" s="42">
        <f t="shared" si="7"/>
        <v>0.582126671428571</v>
      </c>
    </row>
    <row r="314" spans="2:12" ht="15" customHeight="1">
      <c r="B314" s="210" t="s">
        <v>247</v>
      </c>
      <c r="C314" s="211"/>
      <c r="D314" s="211"/>
      <c r="E314" s="211"/>
      <c r="F314" s="211"/>
      <c r="G314" s="212"/>
      <c r="H314" s="198">
        <v>100000</v>
      </c>
      <c r="I314" s="199"/>
      <c r="J314" s="198">
        <v>46000</v>
      </c>
      <c r="K314" s="199"/>
      <c r="L314" s="42">
        <f t="shared" si="7"/>
        <v>0.46</v>
      </c>
    </row>
    <row r="315" spans="2:12" ht="15" customHeight="1">
      <c r="B315" s="210" t="s">
        <v>248</v>
      </c>
      <c r="C315" s="211"/>
      <c r="D315" s="211"/>
      <c r="E315" s="211"/>
      <c r="F315" s="211"/>
      <c r="G315" s="212"/>
      <c r="H315" s="198">
        <v>576000</v>
      </c>
      <c r="I315" s="199"/>
      <c r="J315" s="198">
        <v>0</v>
      </c>
      <c r="K315" s="199"/>
      <c r="L315" s="42"/>
    </row>
    <row r="316" spans="2:12" ht="15" customHeight="1">
      <c r="B316" s="210" t="s">
        <v>249</v>
      </c>
      <c r="C316" s="211"/>
      <c r="D316" s="211"/>
      <c r="E316" s="211"/>
      <c r="F316" s="211"/>
      <c r="G316" s="212"/>
      <c r="H316" s="198">
        <v>200000</v>
      </c>
      <c r="I316" s="199"/>
      <c r="J316" s="198">
        <v>0</v>
      </c>
      <c r="K316" s="199"/>
      <c r="L316" s="42">
        <f t="shared" si="7"/>
        <v>0</v>
      </c>
    </row>
    <row r="317" spans="2:12" ht="15" customHeight="1">
      <c r="B317" s="210" t="s">
        <v>250</v>
      </c>
      <c r="C317" s="211"/>
      <c r="D317" s="211"/>
      <c r="E317" s="211"/>
      <c r="F317" s="211"/>
      <c r="G317" s="212"/>
      <c r="H317" s="198">
        <v>3770000</v>
      </c>
      <c r="I317" s="199"/>
      <c r="J317" s="198">
        <v>0</v>
      </c>
      <c r="K317" s="199"/>
      <c r="L317" s="42">
        <f t="shared" si="7"/>
        <v>0</v>
      </c>
    </row>
    <row r="318" spans="2:12" ht="15" customHeight="1">
      <c r="B318" s="226" t="s">
        <v>251</v>
      </c>
      <c r="C318" s="227"/>
      <c r="D318" s="227"/>
      <c r="E318" s="227"/>
      <c r="F318" s="227"/>
      <c r="G318" s="228"/>
      <c r="H318" s="198"/>
      <c r="I318" s="199"/>
      <c r="J318" s="198"/>
      <c r="K318" s="199"/>
      <c r="L318" s="42"/>
    </row>
    <row r="319" spans="2:12" ht="15" customHeight="1">
      <c r="B319" s="210" t="s">
        <v>252</v>
      </c>
      <c r="C319" s="211"/>
      <c r="D319" s="211"/>
      <c r="E319" s="211"/>
      <c r="F319" s="211"/>
      <c r="G319" s="212"/>
      <c r="H319" s="198">
        <v>9465725</v>
      </c>
      <c r="I319" s="199"/>
      <c r="J319" s="198">
        <v>3971239.11</v>
      </c>
      <c r="K319" s="199"/>
      <c r="L319" s="42">
        <f t="shared" si="7"/>
        <v>0.41953882137923898</v>
      </c>
    </row>
    <row r="320" spans="2:12" ht="15" customHeight="1">
      <c r="B320" s="210" t="s">
        <v>253</v>
      </c>
      <c r="C320" s="211"/>
      <c r="D320" s="211"/>
      <c r="E320" s="211"/>
      <c r="F320" s="211"/>
      <c r="G320" s="212"/>
      <c r="H320" s="198">
        <v>12891947</v>
      </c>
      <c r="I320" s="199"/>
      <c r="J320" s="198">
        <v>6034004.9299999997</v>
      </c>
      <c r="K320" s="199"/>
      <c r="L320" s="42">
        <f t="shared" si="7"/>
        <v>0.468044503285656</v>
      </c>
    </row>
    <row r="321" spans="2:18" ht="15" customHeight="1">
      <c r="B321" s="229" t="s">
        <v>254</v>
      </c>
      <c r="C321" s="230"/>
      <c r="D321" s="230"/>
      <c r="E321" s="230"/>
      <c r="F321" s="230"/>
      <c r="G321" s="231"/>
      <c r="H321" s="198"/>
      <c r="I321" s="199"/>
      <c r="J321" s="198"/>
      <c r="K321" s="199"/>
      <c r="L321" s="42"/>
    </row>
    <row r="322" spans="2:18" ht="15" customHeight="1">
      <c r="B322" s="223" t="s">
        <v>255</v>
      </c>
      <c r="C322" s="224"/>
      <c r="D322" s="224"/>
      <c r="E322" s="224"/>
      <c r="F322" s="224"/>
      <c r="G322" s="225"/>
      <c r="H322" s="198">
        <v>500000</v>
      </c>
      <c r="I322" s="199"/>
      <c r="J322" s="198">
        <v>0</v>
      </c>
      <c r="K322" s="199"/>
      <c r="L322" s="42">
        <f t="shared" si="7"/>
        <v>0</v>
      </c>
    </row>
    <row r="323" spans="2:18" ht="15" customHeight="1">
      <c r="B323" s="232" t="s">
        <v>256</v>
      </c>
      <c r="C323" s="232"/>
      <c r="D323" s="232"/>
      <c r="E323" s="232"/>
      <c r="F323" s="232"/>
      <c r="G323" s="232"/>
      <c r="H323" s="233">
        <f>SUM(H260:I322)</f>
        <v>642825575</v>
      </c>
      <c r="I323" s="233"/>
      <c r="J323" s="234">
        <f>SUM(J260:J320)+J322</f>
        <v>305313178.69</v>
      </c>
      <c r="K323" s="234"/>
      <c r="L323" s="26">
        <f t="shared" si="7"/>
        <v>0.47495493422146401</v>
      </c>
    </row>
    <row r="324" spans="2:18" ht="15" customHeight="1">
      <c r="B324" s="32"/>
      <c r="C324" s="32"/>
      <c r="D324" s="32"/>
      <c r="E324" s="32"/>
      <c r="F324" s="32"/>
      <c r="G324" s="32"/>
      <c r="H324" s="32"/>
      <c r="I324" s="32"/>
      <c r="J324" s="32"/>
      <c r="K324" s="32"/>
      <c r="L324" s="32"/>
      <c r="M324" s="32"/>
      <c r="R324" s="36"/>
    </row>
    <row r="325" spans="2:18" ht="15" customHeight="1">
      <c r="B325" s="235" t="s">
        <v>257</v>
      </c>
      <c r="C325" s="235"/>
      <c r="D325" s="235"/>
      <c r="E325" s="235"/>
      <c r="F325" s="235"/>
      <c r="G325" s="235"/>
      <c r="H325" s="235"/>
      <c r="I325" s="235"/>
      <c r="J325" s="235"/>
      <c r="K325" s="235"/>
      <c r="M325" s="32"/>
    </row>
    <row r="326" spans="2:18" ht="15" customHeight="1">
      <c r="K326" s="41"/>
      <c r="M326" s="32"/>
    </row>
    <row r="327" spans="2:18" ht="15" customHeight="1">
      <c r="B327" s="349" t="s">
        <v>258</v>
      </c>
      <c r="C327" s="349"/>
      <c r="D327" s="349"/>
      <c r="E327" s="349"/>
      <c r="F327" s="349"/>
      <c r="G327" s="349"/>
      <c r="H327" s="349" t="s">
        <v>105</v>
      </c>
      <c r="I327" s="349"/>
      <c r="J327" s="350" t="s">
        <v>152</v>
      </c>
      <c r="K327" s="349"/>
      <c r="L327" s="333" t="s">
        <v>192</v>
      </c>
      <c r="M327" s="32"/>
    </row>
    <row r="328" spans="2:18" ht="15" customHeight="1">
      <c r="B328" s="349"/>
      <c r="C328" s="349"/>
      <c r="D328" s="349"/>
      <c r="E328" s="349"/>
      <c r="F328" s="349"/>
      <c r="G328" s="349"/>
      <c r="H328" s="349"/>
      <c r="I328" s="349"/>
      <c r="J328" s="349"/>
      <c r="K328" s="349"/>
      <c r="L328" s="334"/>
      <c r="M328" s="32"/>
    </row>
    <row r="329" spans="2:18" ht="15" customHeight="1">
      <c r="B329" s="236" t="s">
        <v>211</v>
      </c>
      <c r="C329" s="237"/>
      <c r="D329" s="237"/>
      <c r="E329" s="237"/>
      <c r="F329" s="237"/>
      <c r="G329" s="238"/>
      <c r="H329" s="213"/>
      <c r="I329" s="214"/>
      <c r="J329" s="213"/>
      <c r="K329" s="214"/>
      <c r="L329" s="42"/>
      <c r="M329" s="32"/>
    </row>
    <row r="330" spans="2:18" ht="15" customHeight="1">
      <c r="B330" s="195" t="s">
        <v>259</v>
      </c>
      <c r="C330" s="196"/>
      <c r="D330" s="196"/>
      <c r="E330" s="196"/>
      <c r="F330" s="196"/>
      <c r="G330" s="197"/>
      <c r="H330" s="239">
        <v>4665200</v>
      </c>
      <c r="I330" s="240"/>
      <c r="J330" s="198">
        <v>2416600</v>
      </c>
      <c r="K330" s="199"/>
      <c r="L330" s="42">
        <f>J330/H330</f>
        <v>0.51800565892137496</v>
      </c>
      <c r="M330" s="32"/>
    </row>
    <row r="331" spans="2:18" ht="15" customHeight="1">
      <c r="B331" s="195" t="s">
        <v>260</v>
      </c>
      <c r="C331" s="196"/>
      <c r="D331" s="196"/>
      <c r="E331" s="196"/>
      <c r="F331" s="196"/>
      <c r="G331" s="197"/>
      <c r="H331" s="239">
        <v>712800</v>
      </c>
      <c r="I331" s="240"/>
      <c r="J331" s="198">
        <v>712800</v>
      </c>
      <c r="K331" s="199"/>
      <c r="L331" s="42">
        <f>J331/H331</f>
        <v>1</v>
      </c>
      <c r="M331" s="32"/>
    </row>
    <row r="332" spans="2:18" ht="15" customHeight="1">
      <c r="B332" s="193" t="s">
        <v>261</v>
      </c>
      <c r="C332" s="193"/>
      <c r="D332" s="193"/>
      <c r="E332" s="193"/>
      <c r="F332" s="193"/>
      <c r="G332" s="193"/>
      <c r="H332" s="213"/>
      <c r="I332" s="214"/>
      <c r="J332" s="209"/>
      <c r="K332" s="209"/>
      <c r="L332" s="42"/>
      <c r="M332" s="32"/>
    </row>
    <row r="333" spans="2:18" ht="15" customHeight="1">
      <c r="B333" s="241" t="s">
        <v>262</v>
      </c>
      <c r="C333" s="242"/>
      <c r="D333" s="242"/>
      <c r="E333" s="242"/>
      <c r="F333" s="242"/>
      <c r="G333" s="243"/>
      <c r="H333" s="198">
        <v>3589000</v>
      </c>
      <c r="I333" s="199"/>
      <c r="J333" s="198">
        <v>3560280</v>
      </c>
      <c r="K333" s="199"/>
      <c r="L333" s="42">
        <f t="shared" ref="L333:L347" si="8">J333/H333</f>
        <v>0.99199777096684305</v>
      </c>
      <c r="M333" s="32"/>
      <c r="R333" s="36"/>
    </row>
    <row r="334" spans="2:18" ht="15" customHeight="1">
      <c r="B334" s="193" t="s">
        <v>263</v>
      </c>
      <c r="C334" s="193"/>
      <c r="D334" s="193"/>
      <c r="E334" s="193"/>
      <c r="F334" s="193"/>
      <c r="G334" s="193"/>
      <c r="H334" s="244"/>
      <c r="I334" s="244"/>
      <c r="J334" s="209"/>
      <c r="K334" s="209"/>
      <c r="L334" s="42"/>
      <c r="M334" s="32"/>
    </row>
    <row r="335" spans="2:18" ht="15" customHeight="1">
      <c r="B335" s="200" t="s">
        <v>264</v>
      </c>
      <c r="C335" s="201"/>
      <c r="D335" s="201"/>
      <c r="E335" s="201"/>
      <c r="F335" s="201"/>
      <c r="G335" s="202"/>
      <c r="H335" s="198">
        <v>36678404</v>
      </c>
      <c r="I335" s="199"/>
      <c r="J335" s="198">
        <v>25362686.18</v>
      </c>
      <c r="K335" s="199"/>
      <c r="L335" s="42"/>
      <c r="M335" s="32"/>
    </row>
    <row r="336" spans="2:18" ht="15" customHeight="1">
      <c r="B336" s="241" t="s">
        <v>265</v>
      </c>
      <c r="C336" s="242"/>
      <c r="D336" s="242"/>
      <c r="E336" s="242"/>
      <c r="F336" s="242"/>
      <c r="G336" s="243"/>
      <c r="H336" s="198">
        <v>2830000</v>
      </c>
      <c r="I336" s="199"/>
      <c r="J336" s="198">
        <v>0</v>
      </c>
      <c r="K336" s="199"/>
      <c r="L336" s="42">
        <f t="shared" si="8"/>
        <v>0</v>
      </c>
      <c r="M336" s="32"/>
    </row>
    <row r="337" spans="2:13" ht="15" customHeight="1">
      <c r="B337" s="241" t="s">
        <v>266</v>
      </c>
      <c r="C337" s="242"/>
      <c r="D337" s="242"/>
      <c r="E337" s="242"/>
      <c r="F337" s="242"/>
      <c r="G337" s="243"/>
      <c r="H337" s="198">
        <v>31123052</v>
      </c>
      <c r="I337" s="199"/>
      <c r="J337" s="198">
        <v>6345454.5599999996</v>
      </c>
      <c r="K337" s="199"/>
      <c r="L337" s="42"/>
      <c r="M337" s="32"/>
    </row>
    <row r="338" spans="2:13" ht="15" customHeight="1">
      <c r="B338" s="245" t="s">
        <v>267</v>
      </c>
      <c r="C338" s="246"/>
      <c r="D338" s="246"/>
      <c r="E338" s="246"/>
      <c r="F338" s="246"/>
      <c r="G338" s="247"/>
      <c r="H338" s="248"/>
      <c r="I338" s="249"/>
      <c r="J338" s="198"/>
      <c r="K338" s="199"/>
      <c r="L338" s="42"/>
      <c r="M338" s="32"/>
    </row>
    <row r="339" spans="2:13" ht="15" customHeight="1">
      <c r="B339" s="241" t="s">
        <v>268</v>
      </c>
      <c r="C339" s="242"/>
      <c r="D339" s="242"/>
      <c r="E339" s="242"/>
      <c r="F339" s="242"/>
      <c r="G339" s="243"/>
      <c r="H339" s="198">
        <v>2039530</v>
      </c>
      <c r="I339" s="199"/>
      <c r="J339" s="198">
        <v>2029863</v>
      </c>
      <c r="K339" s="199"/>
      <c r="L339" s="42"/>
      <c r="M339" s="32"/>
    </row>
    <row r="340" spans="2:13" ht="15" customHeight="1">
      <c r="B340" s="245" t="s">
        <v>235</v>
      </c>
      <c r="C340" s="246"/>
      <c r="D340" s="246"/>
      <c r="E340" s="246"/>
      <c r="F340" s="246"/>
      <c r="G340" s="247"/>
      <c r="H340" s="248"/>
      <c r="I340" s="249"/>
      <c r="J340" s="198"/>
      <c r="K340" s="199"/>
      <c r="L340" s="42"/>
      <c r="M340" s="32"/>
    </row>
    <row r="341" spans="2:13" ht="15" customHeight="1">
      <c r="B341" s="241" t="s">
        <v>269</v>
      </c>
      <c r="C341" s="242"/>
      <c r="D341" s="242"/>
      <c r="E341" s="242"/>
      <c r="F341" s="242"/>
      <c r="G341" s="243"/>
      <c r="H341" s="198">
        <v>500000</v>
      </c>
      <c r="I341" s="199"/>
      <c r="J341" s="198">
        <v>0</v>
      </c>
      <c r="K341" s="199"/>
      <c r="L341" s="42"/>
      <c r="M341" s="32"/>
    </row>
    <row r="342" spans="2:13" ht="15" customHeight="1">
      <c r="B342" s="245" t="s">
        <v>270</v>
      </c>
      <c r="C342" s="246"/>
      <c r="D342" s="246"/>
      <c r="E342" s="246"/>
      <c r="F342" s="246"/>
      <c r="G342" s="247"/>
      <c r="H342" s="248"/>
      <c r="I342" s="249"/>
      <c r="J342" s="198"/>
      <c r="K342" s="199"/>
      <c r="L342" s="42"/>
      <c r="M342" s="32"/>
    </row>
    <row r="343" spans="2:13" ht="15" customHeight="1">
      <c r="B343" s="241" t="s">
        <v>271</v>
      </c>
      <c r="C343" s="242"/>
      <c r="D343" s="242"/>
      <c r="E343" s="242"/>
      <c r="F343" s="242"/>
      <c r="G343" s="243"/>
      <c r="H343" s="198">
        <v>11864705</v>
      </c>
      <c r="I343" s="199"/>
      <c r="J343" s="198">
        <v>0</v>
      </c>
      <c r="K343" s="199"/>
      <c r="L343" s="42"/>
      <c r="M343" s="32"/>
    </row>
    <row r="344" spans="2:13" ht="15" customHeight="1">
      <c r="B344" s="245" t="s">
        <v>272</v>
      </c>
      <c r="C344" s="246"/>
      <c r="D344" s="246"/>
      <c r="E344" s="246"/>
      <c r="F344" s="246"/>
      <c r="G344" s="247"/>
      <c r="H344" s="248"/>
      <c r="I344" s="249"/>
      <c r="J344" s="198"/>
      <c r="K344" s="199"/>
      <c r="L344" s="42"/>
      <c r="M344" s="32"/>
    </row>
    <row r="345" spans="2:13" ht="15" customHeight="1">
      <c r="B345" s="241" t="s">
        <v>273</v>
      </c>
      <c r="C345" s="242"/>
      <c r="D345" s="242"/>
      <c r="E345" s="242"/>
      <c r="F345" s="242"/>
      <c r="G345" s="243"/>
      <c r="H345" s="198">
        <v>1390000</v>
      </c>
      <c r="I345" s="199"/>
      <c r="J345" s="198">
        <v>330000</v>
      </c>
      <c r="K345" s="199"/>
      <c r="L345" s="42"/>
      <c r="M345" s="32"/>
    </row>
    <row r="346" spans="2:13" ht="15" customHeight="1">
      <c r="B346" s="241" t="s">
        <v>274</v>
      </c>
      <c r="C346" s="242"/>
      <c r="D346" s="242"/>
      <c r="E346" s="242"/>
      <c r="F346" s="242"/>
      <c r="G346" s="243"/>
      <c r="H346" s="198">
        <v>55120807</v>
      </c>
      <c r="I346" s="199"/>
      <c r="J346" s="198">
        <v>16352017.119999999</v>
      </c>
      <c r="K346" s="199"/>
      <c r="L346" s="42"/>
      <c r="M346" s="32"/>
    </row>
    <row r="347" spans="2:13" ht="15" customHeight="1">
      <c r="B347" s="232" t="s">
        <v>275</v>
      </c>
      <c r="C347" s="232"/>
      <c r="D347" s="232"/>
      <c r="E347" s="232"/>
      <c r="F347" s="232"/>
      <c r="G347" s="232"/>
      <c r="H347" s="234">
        <f>SUM(H329:H346)</f>
        <v>150513498</v>
      </c>
      <c r="I347" s="234"/>
      <c r="J347" s="234">
        <f>SUM(J329:J346)</f>
        <v>57109700.859999999</v>
      </c>
      <c r="K347" s="234"/>
      <c r="L347" s="26">
        <f t="shared" si="8"/>
        <v>0.37943242047301301</v>
      </c>
      <c r="M347" s="32"/>
    </row>
    <row r="348" spans="2:13" ht="15" customHeight="1">
      <c r="B348" s="32"/>
      <c r="C348" s="32"/>
      <c r="D348" s="32"/>
      <c r="E348" s="32"/>
      <c r="F348" s="32"/>
      <c r="G348" s="32"/>
      <c r="H348" s="43"/>
      <c r="I348" s="32"/>
      <c r="J348" s="32"/>
      <c r="K348" s="32"/>
      <c r="L348" s="43"/>
      <c r="M348" s="32"/>
    </row>
    <row r="349" spans="2:13" ht="15" customHeight="1">
      <c r="B349" s="44"/>
      <c r="C349" s="250" t="s">
        <v>276</v>
      </c>
      <c r="D349" s="250"/>
      <c r="E349" s="250"/>
      <c r="F349" s="250"/>
      <c r="G349" s="250"/>
      <c r="H349" s="250"/>
      <c r="I349" s="250"/>
      <c r="J349" s="43"/>
      <c r="K349" s="32"/>
      <c r="L349" s="32"/>
      <c r="M349" s="43"/>
    </row>
    <row r="350" spans="2:13" ht="15" customHeight="1">
      <c r="B350" s="44"/>
      <c r="C350" s="44"/>
      <c r="D350" s="44"/>
      <c r="E350" s="44"/>
      <c r="F350" s="44"/>
      <c r="G350" s="44"/>
      <c r="H350" s="44"/>
      <c r="I350" s="44"/>
      <c r="J350" s="32"/>
      <c r="K350" s="32"/>
      <c r="L350" s="32"/>
      <c r="M350" s="32"/>
    </row>
    <row r="351" spans="2:13" ht="15" customHeight="1">
      <c r="B351" s="251" t="s">
        <v>277</v>
      </c>
      <c r="C351" s="251"/>
      <c r="D351" s="251"/>
      <c r="E351" s="251" t="s">
        <v>278</v>
      </c>
      <c r="F351" s="251"/>
      <c r="G351" s="251" t="s">
        <v>279</v>
      </c>
      <c r="H351" s="251"/>
      <c r="I351" s="45" t="s">
        <v>192</v>
      </c>
      <c r="J351" s="32"/>
      <c r="K351" s="32"/>
      <c r="L351" s="32"/>
      <c r="M351" s="32"/>
    </row>
    <row r="352" spans="2:13" ht="15" customHeight="1">
      <c r="B352" s="195" t="s">
        <v>280</v>
      </c>
      <c r="C352" s="196"/>
      <c r="D352" s="197"/>
      <c r="E352" s="252">
        <v>9465725</v>
      </c>
      <c r="F352" s="253"/>
      <c r="G352" s="252">
        <v>3971239.11</v>
      </c>
      <c r="H352" s="253"/>
      <c r="I352" s="46">
        <f>G352/E352</f>
        <v>0.41953882137923898</v>
      </c>
      <c r="J352" s="32"/>
      <c r="K352" s="32"/>
      <c r="L352" s="32"/>
      <c r="M352" s="32"/>
    </row>
    <row r="353" spans="2:13" ht="15" customHeight="1">
      <c r="B353" s="195" t="s">
        <v>281</v>
      </c>
      <c r="C353" s="196"/>
      <c r="D353" s="197"/>
      <c r="E353" s="252">
        <v>11491947</v>
      </c>
      <c r="F353" s="253"/>
      <c r="G353" s="252">
        <v>5586474.04</v>
      </c>
      <c r="H353" s="253"/>
      <c r="I353" s="46">
        <f t="shared" ref="I353:I356" si="9">G353/E353</f>
        <v>0.48612076265231602</v>
      </c>
      <c r="J353" s="32"/>
      <c r="K353" s="32"/>
      <c r="L353" s="32"/>
      <c r="M353" s="32"/>
    </row>
    <row r="354" spans="2:13" ht="15" customHeight="1">
      <c r="B354" s="195" t="s">
        <v>282</v>
      </c>
      <c r="C354" s="196"/>
      <c r="D354" s="197"/>
      <c r="E354" s="252">
        <v>1400000</v>
      </c>
      <c r="F354" s="253"/>
      <c r="G354" s="252">
        <v>447530.89</v>
      </c>
      <c r="H354" s="253"/>
      <c r="I354" s="46">
        <f t="shared" si="9"/>
        <v>0.319664921428571</v>
      </c>
      <c r="J354" s="32"/>
      <c r="K354" s="32"/>
      <c r="L354" s="32"/>
      <c r="M354" s="32"/>
    </row>
    <row r="355" spans="2:13" ht="15" customHeight="1">
      <c r="B355" s="195" t="s">
        <v>283</v>
      </c>
      <c r="C355" s="196"/>
      <c r="D355" s="197"/>
      <c r="E355" s="252">
        <v>770981401</v>
      </c>
      <c r="F355" s="253"/>
      <c r="G355" s="252">
        <v>352417335.50999999</v>
      </c>
      <c r="H355" s="253"/>
      <c r="I355" s="46">
        <f t="shared" si="9"/>
        <v>0.45710225311907399</v>
      </c>
      <c r="J355" s="32"/>
      <c r="K355" s="32"/>
      <c r="L355" s="32"/>
      <c r="M355" s="32"/>
    </row>
    <row r="356" spans="2:13" ht="15" customHeight="1">
      <c r="B356" s="251" t="s">
        <v>284</v>
      </c>
      <c r="C356" s="251"/>
      <c r="D356" s="251"/>
      <c r="E356" s="254">
        <f>SUM(E352:E355)</f>
        <v>793339073</v>
      </c>
      <c r="F356" s="254"/>
      <c r="G356" s="254">
        <f>SUM(G352:G355)</f>
        <v>362422579.55000001</v>
      </c>
      <c r="H356" s="254"/>
      <c r="I356" s="47">
        <f t="shared" si="9"/>
        <v>0.45683187918566098</v>
      </c>
      <c r="J356" s="32"/>
      <c r="K356" s="32"/>
      <c r="L356" s="32"/>
      <c r="M356" s="32"/>
    </row>
    <row r="357" spans="2:13" ht="15" customHeight="1">
      <c r="B357" s="32"/>
      <c r="C357" s="32"/>
      <c r="D357" s="32"/>
      <c r="E357" s="32"/>
      <c r="F357" s="32"/>
      <c r="G357" s="32"/>
      <c r="H357" s="32"/>
      <c r="I357" s="32"/>
      <c r="J357" s="32"/>
      <c r="K357" s="32"/>
      <c r="L357" s="32"/>
      <c r="M357" s="32"/>
    </row>
    <row r="358" spans="2:13" ht="15" customHeight="1">
      <c r="B358" s="235" t="s">
        <v>285</v>
      </c>
      <c r="C358" s="235"/>
      <c r="D358" s="235"/>
      <c r="E358" s="235"/>
      <c r="F358" s="235"/>
      <c r="G358" s="235"/>
      <c r="H358" s="235"/>
      <c r="I358" s="235"/>
      <c r="J358" s="235"/>
      <c r="K358" s="235"/>
      <c r="M358" s="32"/>
    </row>
    <row r="359" spans="2:13" ht="15" customHeight="1">
      <c r="K359" s="41"/>
      <c r="M359" s="32"/>
    </row>
    <row r="360" spans="2:13" ht="15" customHeight="1">
      <c r="B360" s="332" t="s">
        <v>286</v>
      </c>
      <c r="C360" s="366" t="s">
        <v>287</v>
      </c>
      <c r="D360" s="366"/>
      <c r="E360" s="366"/>
      <c r="F360" s="366"/>
      <c r="G360" s="366" t="s">
        <v>288</v>
      </c>
      <c r="H360" s="366"/>
      <c r="I360" s="366" t="s">
        <v>289</v>
      </c>
      <c r="J360" s="366"/>
      <c r="K360" s="366" t="s">
        <v>290</v>
      </c>
      <c r="L360" s="366"/>
      <c r="M360" s="32"/>
    </row>
    <row r="361" spans="2:13" ht="15" customHeight="1">
      <c r="B361" s="332"/>
      <c r="C361" s="366"/>
      <c r="D361" s="366"/>
      <c r="E361" s="366"/>
      <c r="F361" s="366"/>
      <c r="G361" s="366"/>
      <c r="H361" s="366"/>
      <c r="I361" s="366"/>
      <c r="J361" s="366"/>
      <c r="K361" s="366"/>
      <c r="L361" s="366"/>
      <c r="M361" s="32"/>
    </row>
    <row r="362" spans="2:13" ht="15" customHeight="1">
      <c r="B362" s="48" t="s">
        <v>291</v>
      </c>
      <c r="C362" s="255" t="s">
        <v>292</v>
      </c>
      <c r="D362" s="255"/>
      <c r="E362" s="255"/>
      <c r="F362" s="255"/>
      <c r="G362" s="209">
        <v>598873475</v>
      </c>
      <c r="H362" s="209"/>
      <c r="I362" s="209">
        <v>267536454.09</v>
      </c>
      <c r="J362" s="209"/>
      <c r="K362" s="209">
        <v>306881709.60000002</v>
      </c>
      <c r="L362" s="209"/>
      <c r="M362" s="32"/>
    </row>
    <row r="363" spans="2:13" ht="15" customHeight="1">
      <c r="B363" s="48" t="s">
        <v>293</v>
      </c>
      <c r="C363" s="255" t="s">
        <v>294</v>
      </c>
      <c r="D363" s="255"/>
      <c r="E363" s="255"/>
      <c r="F363" s="255"/>
      <c r="G363" s="209">
        <v>83006111</v>
      </c>
      <c r="H363" s="209"/>
      <c r="I363" s="209">
        <v>83004979.390000001</v>
      </c>
      <c r="J363" s="209"/>
      <c r="K363" s="209">
        <v>5511178.3499999996</v>
      </c>
      <c r="L363" s="209"/>
      <c r="M363" s="32"/>
    </row>
    <row r="364" spans="2:13" ht="15" customHeight="1">
      <c r="B364" s="48" t="s">
        <v>295</v>
      </c>
      <c r="C364" s="195" t="s">
        <v>88</v>
      </c>
      <c r="D364" s="196"/>
      <c r="E364" s="196"/>
      <c r="F364" s="197"/>
      <c r="G364" s="203">
        <v>10000</v>
      </c>
      <c r="H364" s="204"/>
      <c r="I364" s="203">
        <v>0</v>
      </c>
      <c r="J364" s="204"/>
      <c r="K364" s="203">
        <v>0</v>
      </c>
      <c r="L364" s="204"/>
      <c r="M364" s="32"/>
    </row>
    <row r="365" spans="2:13" ht="15" customHeight="1">
      <c r="B365" s="48" t="s">
        <v>296</v>
      </c>
      <c r="C365" s="256" t="s">
        <v>297</v>
      </c>
      <c r="D365" s="256"/>
      <c r="E365" s="256"/>
      <c r="F365" s="256"/>
      <c r="G365" s="257"/>
      <c r="H365" s="257"/>
      <c r="I365" s="257">
        <v>0</v>
      </c>
      <c r="J365" s="257"/>
      <c r="K365" s="209">
        <v>0</v>
      </c>
      <c r="L365" s="209"/>
      <c r="M365" s="32"/>
    </row>
    <row r="366" spans="2:13" ht="15" customHeight="1">
      <c r="B366" s="48" t="s">
        <v>298</v>
      </c>
      <c r="C366" s="258" t="s">
        <v>299</v>
      </c>
      <c r="D366" s="259"/>
      <c r="E366" s="259"/>
      <c r="F366" s="260"/>
      <c r="G366" s="257">
        <v>200000</v>
      </c>
      <c r="H366" s="257"/>
      <c r="I366" s="257">
        <v>0</v>
      </c>
      <c r="J366" s="257"/>
      <c r="K366" s="257">
        <v>0</v>
      </c>
      <c r="L366" s="257"/>
      <c r="M366" s="32"/>
    </row>
    <row r="367" spans="2:13" ht="15" customHeight="1">
      <c r="B367" s="48" t="s">
        <v>300</v>
      </c>
      <c r="C367" s="241" t="s">
        <v>301</v>
      </c>
      <c r="D367" s="242"/>
      <c r="E367" s="242"/>
      <c r="F367" s="243"/>
      <c r="G367" s="203">
        <v>111249487</v>
      </c>
      <c r="H367" s="204"/>
      <c r="I367" s="203">
        <v>0</v>
      </c>
      <c r="J367" s="204"/>
      <c r="K367" s="198">
        <v>50029991.600000001</v>
      </c>
      <c r="L367" s="199"/>
      <c r="M367" s="32"/>
    </row>
    <row r="368" spans="2:13" ht="15.75" customHeight="1">
      <c r="B368" s="232" t="s">
        <v>284</v>
      </c>
      <c r="C368" s="232"/>
      <c r="D368" s="232"/>
      <c r="E368" s="232"/>
      <c r="F368" s="232"/>
      <c r="G368" s="209">
        <f>SUM(G362:G367)</f>
        <v>793339073</v>
      </c>
      <c r="H368" s="209"/>
      <c r="I368" s="209">
        <f>SUM(I362:I367)</f>
        <v>350541433.48000002</v>
      </c>
      <c r="J368" s="209"/>
      <c r="K368" s="209">
        <f>SUM(K362:K367)</f>
        <v>362422879.55000001</v>
      </c>
      <c r="L368" s="261"/>
      <c r="M368" s="32"/>
    </row>
    <row r="369" spans="2:13" ht="15.75" customHeight="1">
      <c r="B369" s="49"/>
      <c r="C369" s="49"/>
      <c r="D369" s="49"/>
      <c r="E369" s="49"/>
      <c r="F369" s="49"/>
      <c r="G369" s="50"/>
      <c r="H369" s="50"/>
      <c r="I369" s="50"/>
      <c r="J369" s="50"/>
      <c r="K369" s="50"/>
      <c r="L369" s="51"/>
      <c r="M369" s="32"/>
    </row>
    <row r="370" spans="2:13" ht="18.75" customHeight="1">
      <c r="B370" s="262" t="s">
        <v>302</v>
      </c>
      <c r="C370" s="262"/>
      <c r="D370" s="262"/>
      <c r="E370" s="262"/>
      <c r="F370" s="262"/>
      <c r="G370" s="262"/>
      <c r="H370" s="262"/>
      <c r="I370" s="262"/>
      <c r="J370" s="262"/>
      <c r="K370" s="262"/>
      <c r="L370" s="262"/>
      <c r="M370" s="262"/>
    </row>
    <row r="372" spans="2:13" ht="27.75" customHeight="1">
      <c r="B372" s="52" t="s">
        <v>303</v>
      </c>
      <c r="C372" s="263" t="s">
        <v>304</v>
      </c>
      <c r="D372" s="263"/>
      <c r="E372" s="263"/>
      <c r="F372" s="263"/>
      <c r="G372" s="263" t="s">
        <v>8</v>
      </c>
      <c r="H372" s="263"/>
      <c r="I372" s="264" t="s">
        <v>305</v>
      </c>
      <c r="J372" s="265"/>
      <c r="K372" s="52" t="s">
        <v>192</v>
      </c>
    </row>
    <row r="373" spans="2:13" ht="16.5" customHeight="1">
      <c r="B373" s="53" t="s">
        <v>306</v>
      </c>
      <c r="C373" s="266" t="s">
        <v>307</v>
      </c>
      <c r="D373" s="266"/>
      <c r="E373" s="266"/>
      <c r="F373" s="266"/>
      <c r="G373" s="267">
        <v>16489880</v>
      </c>
      <c r="H373" s="267"/>
      <c r="I373" s="267">
        <v>10014870</v>
      </c>
      <c r="J373" s="267"/>
      <c r="K373" s="54">
        <f>I373/G373</f>
        <v>0.60733431656264303</v>
      </c>
    </row>
    <row r="374" spans="2:13">
      <c r="B374" s="53" t="s">
        <v>308</v>
      </c>
      <c r="C374" s="268" t="s">
        <v>309</v>
      </c>
      <c r="D374" s="269"/>
      <c r="E374" s="269"/>
      <c r="F374" s="270"/>
      <c r="G374" s="271">
        <v>12242000</v>
      </c>
      <c r="H374" s="272"/>
      <c r="I374" s="271">
        <v>5810098.5599999996</v>
      </c>
      <c r="J374" s="272"/>
      <c r="K374" s="54">
        <f t="shared" ref="K374:K404" si="10">I374/G374</f>
        <v>0.47460370527691498</v>
      </c>
    </row>
    <row r="375" spans="2:13" ht="15" customHeight="1">
      <c r="B375" s="53" t="s">
        <v>310</v>
      </c>
      <c r="C375" s="266" t="s">
        <v>311</v>
      </c>
      <c r="D375" s="266"/>
      <c r="E375" s="266"/>
      <c r="F375" s="266"/>
      <c r="G375" s="267">
        <v>15000000</v>
      </c>
      <c r="H375" s="267"/>
      <c r="I375" s="267">
        <v>5768186.8399999999</v>
      </c>
      <c r="J375" s="267"/>
      <c r="K375" s="54">
        <f t="shared" si="10"/>
        <v>0.384545789333333</v>
      </c>
    </row>
    <row r="376" spans="2:13">
      <c r="B376" s="55">
        <v>111</v>
      </c>
      <c r="C376" s="273" t="s">
        <v>312</v>
      </c>
      <c r="D376" s="273"/>
      <c r="E376" s="273"/>
      <c r="F376" s="273"/>
      <c r="G376" s="274">
        <v>22357672</v>
      </c>
      <c r="H376" s="274"/>
      <c r="I376" s="274">
        <v>10005244.039999999</v>
      </c>
      <c r="J376" s="274"/>
      <c r="K376" s="56">
        <f t="shared" si="10"/>
        <v>0.447508311240991</v>
      </c>
    </row>
    <row r="377" spans="2:13">
      <c r="B377" s="55">
        <v>133</v>
      </c>
      <c r="C377" s="273" t="s">
        <v>313</v>
      </c>
      <c r="D377" s="273"/>
      <c r="E377" s="273"/>
      <c r="F377" s="273"/>
      <c r="G377" s="274">
        <v>148415853</v>
      </c>
      <c r="H377" s="274"/>
      <c r="I377" s="274">
        <v>53978355.600000001</v>
      </c>
      <c r="J377" s="274"/>
      <c r="K377" s="56">
        <f t="shared" si="10"/>
        <v>0.36369669754888001</v>
      </c>
    </row>
    <row r="378" spans="2:13" ht="30.75" customHeight="1">
      <c r="B378" s="55">
        <v>160</v>
      </c>
      <c r="C378" s="266" t="s">
        <v>314</v>
      </c>
      <c r="D378" s="266"/>
      <c r="E378" s="266"/>
      <c r="F378" s="266"/>
      <c r="G378" s="275">
        <v>31940000</v>
      </c>
      <c r="H378" s="275"/>
      <c r="I378" s="275">
        <v>21429708.260000002</v>
      </c>
      <c r="J378" s="275"/>
      <c r="K378" s="56">
        <f t="shared" si="10"/>
        <v>0.67093638885410101</v>
      </c>
    </row>
    <row r="379" spans="2:13">
      <c r="B379" s="55">
        <v>170</v>
      </c>
      <c r="C379" s="273" t="s">
        <v>315</v>
      </c>
      <c r="D379" s="273"/>
      <c r="E379" s="273"/>
      <c r="F379" s="273"/>
      <c r="G379" s="274">
        <v>7300000</v>
      </c>
      <c r="H379" s="274"/>
      <c r="I379" s="274">
        <v>3661545.59</v>
      </c>
      <c r="J379" s="274"/>
      <c r="K379" s="56">
        <f t="shared" si="10"/>
        <v>0.50158158767123295</v>
      </c>
    </row>
    <row r="380" spans="2:13">
      <c r="B380" s="55">
        <v>330</v>
      </c>
      <c r="C380" s="273" t="s">
        <v>316</v>
      </c>
      <c r="D380" s="273"/>
      <c r="E380" s="273"/>
      <c r="F380" s="273"/>
      <c r="G380" s="274">
        <v>2100000</v>
      </c>
      <c r="H380" s="274"/>
      <c r="I380" s="274">
        <v>1222466.01</v>
      </c>
      <c r="J380" s="274"/>
      <c r="K380" s="56">
        <f t="shared" si="10"/>
        <v>0.582126671428571</v>
      </c>
    </row>
    <row r="381" spans="2:13" ht="30" customHeight="1">
      <c r="B381" s="55">
        <v>360</v>
      </c>
      <c r="C381" s="266" t="s">
        <v>317</v>
      </c>
      <c r="D381" s="266"/>
      <c r="E381" s="266"/>
      <c r="F381" s="266"/>
      <c r="G381" s="275">
        <v>0</v>
      </c>
      <c r="H381" s="275"/>
      <c r="I381" s="275">
        <v>0</v>
      </c>
      <c r="J381" s="275"/>
      <c r="K381" s="56">
        <v>0</v>
      </c>
    </row>
    <row r="382" spans="2:13">
      <c r="B382" s="55">
        <v>421</v>
      </c>
      <c r="C382" s="273" t="s">
        <v>318</v>
      </c>
      <c r="D382" s="273"/>
      <c r="E382" s="273"/>
      <c r="F382" s="273"/>
      <c r="G382" s="274">
        <v>7750000</v>
      </c>
      <c r="H382" s="274"/>
      <c r="I382" s="274">
        <v>312342</v>
      </c>
      <c r="J382" s="274"/>
      <c r="K382" s="56">
        <f t="shared" si="10"/>
        <v>4.03021935483871E-2</v>
      </c>
    </row>
    <row r="383" spans="2:13">
      <c r="B383" s="55">
        <v>422</v>
      </c>
      <c r="C383" s="273" t="s">
        <v>319</v>
      </c>
      <c r="D383" s="273"/>
      <c r="E383" s="273"/>
      <c r="F383" s="273"/>
      <c r="G383" s="274">
        <v>100000</v>
      </c>
      <c r="H383" s="274"/>
      <c r="I383" s="274">
        <v>0</v>
      </c>
      <c r="J383" s="274"/>
      <c r="K383" s="56">
        <v>0</v>
      </c>
    </row>
    <row r="384" spans="2:13">
      <c r="B384" s="55">
        <v>430</v>
      </c>
      <c r="C384" s="276" t="s">
        <v>320</v>
      </c>
      <c r="D384" s="277"/>
      <c r="E384" s="277"/>
      <c r="F384" s="278"/>
      <c r="G384" s="279">
        <v>71131456</v>
      </c>
      <c r="H384" s="280"/>
      <c r="I384" s="279">
        <v>31708140.739999998</v>
      </c>
      <c r="J384" s="280"/>
      <c r="K384" s="56">
        <v>0</v>
      </c>
    </row>
    <row r="385" spans="2:11">
      <c r="B385" s="55">
        <v>451</v>
      </c>
      <c r="C385" s="273" t="s">
        <v>321</v>
      </c>
      <c r="D385" s="273"/>
      <c r="E385" s="273"/>
      <c r="F385" s="273"/>
      <c r="G385" s="274">
        <v>75689807</v>
      </c>
      <c r="H385" s="274"/>
      <c r="I385" s="274">
        <v>21058678.120000001</v>
      </c>
      <c r="J385" s="274"/>
      <c r="K385" s="56">
        <f t="shared" si="10"/>
        <v>0.27822343529030302</v>
      </c>
    </row>
    <row r="386" spans="2:11">
      <c r="B386" s="55">
        <v>473</v>
      </c>
      <c r="C386" s="273" t="s">
        <v>322</v>
      </c>
      <c r="D386" s="273"/>
      <c r="E386" s="273"/>
      <c r="F386" s="273"/>
      <c r="G386" s="274">
        <v>13353240</v>
      </c>
      <c r="H386" s="274"/>
      <c r="I386" s="274">
        <v>3877651.08</v>
      </c>
      <c r="J386" s="274"/>
      <c r="K386" s="56">
        <f t="shared" si="10"/>
        <v>0.290390278314477</v>
      </c>
    </row>
    <row r="387" spans="2:11">
      <c r="B387" s="55">
        <v>510</v>
      </c>
      <c r="C387" s="273" t="s">
        <v>323</v>
      </c>
      <c r="D387" s="273"/>
      <c r="E387" s="273"/>
      <c r="F387" s="273"/>
      <c r="G387" s="274">
        <v>19512800</v>
      </c>
      <c r="H387" s="274"/>
      <c r="I387" s="274">
        <v>17110756.940000001</v>
      </c>
      <c r="J387" s="274"/>
      <c r="K387" s="56">
        <f t="shared" si="10"/>
        <v>0.87689910930261195</v>
      </c>
    </row>
    <row r="388" spans="2:11">
      <c r="B388" s="55">
        <v>520</v>
      </c>
      <c r="C388" s="281" t="s">
        <v>324</v>
      </c>
      <c r="D388" s="282"/>
      <c r="E388" s="282"/>
      <c r="F388" s="283"/>
      <c r="G388" s="284">
        <v>300000</v>
      </c>
      <c r="H388" s="285"/>
      <c r="I388" s="284">
        <v>77040</v>
      </c>
      <c r="J388" s="285"/>
      <c r="K388" s="56">
        <f t="shared" si="10"/>
        <v>0.25679999999999997</v>
      </c>
    </row>
    <row r="389" spans="2:11">
      <c r="B389" s="55">
        <v>530</v>
      </c>
      <c r="C389" s="273" t="s">
        <v>325</v>
      </c>
      <c r="D389" s="273"/>
      <c r="E389" s="273"/>
      <c r="F389" s="273"/>
      <c r="G389" s="274">
        <v>1602374</v>
      </c>
      <c r="H389" s="274"/>
      <c r="I389" s="274">
        <v>0</v>
      </c>
      <c r="J389" s="274"/>
      <c r="K389" s="56">
        <f t="shared" si="10"/>
        <v>0</v>
      </c>
    </row>
    <row r="390" spans="2:11" ht="18" customHeight="1">
      <c r="B390" s="55">
        <v>560</v>
      </c>
      <c r="C390" s="286" t="s">
        <v>326</v>
      </c>
      <c r="D390" s="287"/>
      <c r="E390" s="287"/>
      <c r="F390" s="288"/>
      <c r="G390" s="275">
        <v>4665200</v>
      </c>
      <c r="H390" s="275"/>
      <c r="I390" s="275">
        <v>2416600</v>
      </c>
      <c r="J390" s="275"/>
      <c r="K390" s="56">
        <f t="shared" si="10"/>
        <v>0.51800565892137496</v>
      </c>
    </row>
    <row r="391" spans="2:11">
      <c r="B391" s="55">
        <v>620</v>
      </c>
      <c r="C391" s="273" t="s">
        <v>327</v>
      </c>
      <c r="D391" s="273"/>
      <c r="E391" s="273"/>
      <c r="F391" s="273"/>
      <c r="G391" s="274">
        <v>59319329</v>
      </c>
      <c r="H391" s="274"/>
      <c r="I391" s="274">
        <v>18012666.440000001</v>
      </c>
      <c r="J391" s="274"/>
      <c r="K391" s="56">
        <f t="shared" si="10"/>
        <v>0.30365593717353101</v>
      </c>
    </row>
    <row r="392" spans="2:11">
      <c r="B392" s="55">
        <v>630</v>
      </c>
      <c r="C392" s="273" t="s">
        <v>328</v>
      </c>
      <c r="D392" s="273"/>
      <c r="E392" s="273"/>
      <c r="F392" s="273"/>
      <c r="G392" s="274">
        <v>22147530</v>
      </c>
      <c r="H392" s="274"/>
      <c r="I392" s="274">
        <v>21169013</v>
      </c>
      <c r="J392" s="274"/>
      <c r="K392" s="56">
        <f t="shared" si="10"/>
        <v>0.95581823345537897</v>
      </c>
    </row>
    <row r="393" spans="2:11">
      <c r="B393" s="55">
        <v>640</v>
      </c>
      <c r="C393" s="273" t="s">
        <v>329</v>
      </c>
      <c r="D393" s="273"/>
      <c r="E393" s="273"/>
      <c r="F393" s="273"/>
      <c r="G393" s="274">
        <v>2100000</v>
      </c>
      <c r="H393" s="274"/>
      <c r="I393" s="274">
        <v>122384.5</v>
      </c>
      <c r="J393" s="274"/>
      <c r="K393" s="56">
        <f t="shared" si="10"/>
        <v>5.82783333333333E-2</v>
      </c>
    </row>
    <row r="394" spans="2:11" ht="30.75" customHeight="1">
      <c r="B394" s="55">
        <v>660</v>
      </c>
      <c r="C394" s="289" t="s">
        <v>330</v>
      </c>
      <c r="D394" s="290"/>
      <c r="E394" s="290"/>
      <c r="F394" s="291"/>
      <c r="G394" s="284">
        <v>6104000</v>
      </c>
      <c r="H394" s="285"/>
      <c r="I394" s="284">
        <v>1793016</v>
      </c>
      <c r="J394" s="285"/>
      <c r="K394" s="56">
        <f t="shared" si="10"/>
        <v>0.29374442988204502</v>
      </c>
    </row>
    <row r="395" spans="2:11">
      <c r="B395" s="55">
        <v>721</v>
      </c>
      <c r="C395" s="273" t="s">
        <v>331</v>
      </c>
      <c r="D395" s="273"/>
      <c r="E395" s="273"/>
      <c r="F395" s="273"/>
      <c r="G395" s="274">
        <v>600000</v>
      </c>
      <c r="H395" s="274"/>
      <c r="I395" s="274">
        <v>374999.98</v>
      </c>
      <c r="J395" s="274"/>
      <c r="K395" s="56">
        <f t="shared" si="10"/>
        <v>0.62499996666666702</v>
      </c>
    </row>
    <row r="396" spans="2:11">
      <c r="B396" s="55">
        <v>740</v>
      </c>
      <c r="C396" s="273" t="s">
        <v>332</v>
      </c>
      <c r="D396" s="273"/>
      <c r="E396" s="273"/>
      <c r="F396" s="273"/>
      <c r="G396" s="274">
        <v>3200000</v>
      </c>
      <c r="H396" s="274"/>
      <c r="I396" s="274">
        <v>750001.74</v>
      </c>
      <c r="J396" s="274"/>
      <c r="K396" s="56">
        <f t="shared" si="10"/>
        <v>0.23437554375</v>
      </c>
    </row>
    <row r="397" spans="2:11">
      <c r="B397" s="55">
        <v>810</v>
      </c>
      <c r="C397" s="273" t="s">
        <v>333</v>
      </c>
      <c r="D397" s="273"/>
      <c r="E397" s="273"/>
      <c r="F397" s="273"/>
      <c r="G397" s="274">
        <v>31294705</v>
      </c>
      <c r="H397" s="274"/>
      <c r="I397" s="274">
        <v>12039436.24</v>
      </c>
      <c r="J397" s="274"/>
      <c r="K397" s="56">
        <f t="shared" si="10"/>
        <v>0.384711606643999</v>
      </c>
    </row>
    <row r="398" spans="2:11">
      <c r="B398" s="55">
        <v>820</v>
      </c>
      <c r="C398" s="273" t="s">
        <v>334</v>
      </c>
      <c r="D398" s="273"/>
      <c r="E398" s="273"/>
      <c r="F398" s="273"/>
      <c r="G398" s="274">
        <v>14771576</v>
      </c>
      <c r="H398" s="274"/>
      <c r="I398" s="274">
        <v>7327431.4199999999</v>
      </c>
      <c r="J398" s="274"/>
      <c r="K398" s="56">
        <f t="shared" si="10"/>
        <v>0.49604940055143698</v>
      </c>
    </row>
    <row r="399" spans="2:11">
      <c r="B399" s="55">
        <v>830</v>
      </c>
      <c r="C399" s="273" t="s">
        <v>335</v>
      </c>
      <c r="D399" s="273"/>
      <c r="E399" s="273"/>
      <c r="F399" s="273"/>
      <c r="G399" s="274">
        <v>500000</v>
      </c>
      <c r="H399" s="274"/>
      <c r="I399" s="274">
        <v>0</v>
      </c>
      <c r="J399" s="274"/>
      <c r="K399" s="56">
        <f t="shared" si="10"/>
        <v>0</v>
      </c>
    </row>
    <row r="400" spans="2:11">
      <c r="B400" s="55">
        <v>860</v>
      </c>
      <c r="C400" s="281" t="s">
        <v>336</v>
      </c>
      <c r="D400" s="282"/>
      <c r="E400" s="282"/>
      <c r="F400" s="283"/>
      <c r="G400" s="284">
        <v>200000</v>
      </c>
      <c r="H400" s="285"/>
      <c r="I400" s="284">
        <v>100000</v>
      </c>
      <c r="J400" s="285"/>
      <c r="K400" s="56">
        <f t="shared" si="10"/>
        <v>0.5</v>
      </c>
    </row>
    <row r="401" spans="1:13">
      <c r="B401" s="55">
        <v>911</v>
      </c>
      <c r="C401" s="273" t="s">
        <v>337</v>
      </c>
      <c r="D401" s="273"/>
      <c r="E401" s="273"/>
      <c r="F401" s="273"/>
      <c r="G401" s="274">
        <v>130315283</v>
      </c>
      <c r="H401" s="274"/>
      <c r="I401" s="274">
        <v>65536639.119999997</v>
      </c>
      <c r="J401" s="274"/>
      <c r="K401" s="56">
        <f t="shared" si="10"/>
        <v>0.50290831291061999</v>
      </c>
    </row>
    <row r="402" spans="1:13">
      <c r="B402" s="55">
        <v>912</v>
      </c>
      <c r="C402" s="273" t="s">
        <v>338</v>
      </c>
      <c r="D402" s="273"/>
      <c r="E402" s="273"/>
      <c r="F402" s="273"/>
      <c r="G402" s="274">
        <v>54800000</v>
      </c>
      <c r="H402" s="274"/>
      <c r="I402" s="274">
        <v>34957248.740000002</v>
      </c>
      <c r="J402" s="274"/>
      <c r="K402" s="56">
        <f t="shared" si="10"/>
        <v>0.63790599890511002</v>
      </c>
    </row>
    <row r="403" spans="1:13">
      <c r="B403" s="55">
        <v>920</v>
      </c>
      <c r="C403" s="273" t="s">
        <v>339</v>
      </c>
      <c r="D403" s="273"/>
      <c r="E403" s="273"/>
      <c r="F403" s="273"/>
      <c r="G403" s="274">
        <v>18036368</v>
      </c>
      <c r="H403" s="274"/>
      <c r="I403" s="274">
        <v>11788358.59</v>
      </c>
      <c r="J403" s="274"/>
      <c r="K403" s="56">
        <f t="shared" si="10"/>
        <v>0.653588271762918</v>
      </c>
    </row>
    <row r="404" spans="1:13">
      <c r="B404" s="57"/>
      <c r="C404" s="292" t="s">
        <v>284</v>
      </c>
      <c r="D404" s="292"/>
      <c r="E404" s="292"/>
      <c r="F404" s="292"/>
      <c r="G404" s="274">
        <f>SUM(G373:G403)</f>
        <v>793339073</v>
      </c>
      <c r="H404" s="274"/>
      <c r="I404" s="274">
        <f>SUM(I373:I403)</f>
        <v>362422879.55000001</v>
      </c>
      <c r="J404" s="274"/>
      <c r="K404" s="56">
        <f t="shared" si="10"/>
        <v>0.45683225733418498</v>
      </c>
    </row>
    <row r="406" spans="1:13" ht="21">
      <c r="B406" s="293" t="s">
        <v>340</v>
      </c>
      <c r="C406" s="293"/>
      <c r="D406" s="293"/>
      <c r="E406" s="293"/>
      <c r="F406" s="293"/>
      <c r="G406" s="293"/>
      <c r="H406" s="293"/>
      <c r="I406" s="293"/>
      <c r="J406" s="293"/>
      <c r="K406" s="293"/>
    </row>
    <row r="408" spans="1:13" ht="15" customHeight="1">
      <c r="B408" s="294" t="s">
        <v>341</v>
      </c>
      <c r="C408" s="294"/>
      <c r="D408" s="294"/>
      <c r="E408" s="294"/>
      <c r="F408" s="294"/>
      <c r="G408" s="294"/>
      <c r="H408" s="294"/>
      <c r="I408" s="294"/>
      <c r="J408" s="294"/>
      <c r="K408" s="294"/>
      <c r="L408" s="294"/>
      <c r="M408" s="294"/>
    </row>
    <row r="409" spans="1:13" ht="16.5" customHeight="1">
      <c r="B409" s="58"/>
      <c r="C409" s="58"/>
      <c r="D409" s="58"/>
      <c r="E409" s="58"/>
      <c r="F409" s="58"/>
      <c r="G409" s="58"/>
      <c r="H409" s="58"/>
      <c r="I409" s="58"/>
      <c r="J409" s="58"/>
      <c r="K409" s="58"/>
    </row>
    <row r="410" spans="1:13">
      <c r="B410" s="59"/>
      <c r="C410" s="59"/>
      <c r="D410" s="59"/>
      <c r="E410" s="59"/>
      <c r="F410" s="59"/>
      <c r="G410" s="59"/>
      <c r="H410" s="59"/>
      <c r="I410" s="59"/>
      <c r="J410" s="59"/>
      <c r="K410" s="59"/>
    </row>
    <row r="411" spans="1:13" ht="53.25" customHeight="1">
      <c r="A411" s="60" t="s">
        <v>342</v>
      </c>
      <c r="B411" s="60" t="s">
        <v>343</v>
      </c>
      <c r="C411" s="61" t="s">
        <v>7</v>
      </c>
      <c r="D411" s="125" t="s">
        <v>344</v>
      </c>
      <c r="E411" s="125"/>
      <c r="F411" s="125"/>
      <c r="G411" s="125"/>
      <c r="H411" s="62" t="s">
        <v>345</v>
      </c>
      <c r="I411" s="63" t="s">
        <v>346</v>
      </c>
      <c r="J411" s="61" t="s">
        <v>106</v>
      </c>
      <c r="K411" s="61" t="s">
        <v>107</v>
      </c>
      <c r="L411" s="64" t="s">
        <v>192</v>
      </c>
      <c r="M411" s="60" t="s">
        <v>108</v>
      </c>
    </row>
    <row r="412" spans="1:13">
      <c r="A412" s="65" t="s">
        <v>347</v>
      </c>
      <c r="B412" s="65">
        <v>1</v>
      </c>
      <c r="C412" s="66" t="s">
        <v>348</v>
      </c>
      <c r="D412" s="67"/>
      <c r="E412" s="67"/>
      <c r="F412" s="67"/>
      <c r="G412" s="67"/>
    </row>
    <row r="413" spans="1:13">
      <c r="A413" s="65" t="s">
        <v>342</v>
      </c>
      <c r="B413" s="65">
        <v>111</v>
      </c>
      <c r="C413" s="67"/>
      <c r="D413" s="295"/>
      <c r="E413" s="295"/>
      <c r="F413" s="295"/>
      <c r="G413" s="295"/>
    </row>
    <row r="414" spans="1:13">
      <c r="A414" s="69">
        <v>111</v>
      </c>
      <c r="B414" s="70">
        <v>1</v>
      </c>
      <c r="C414" s="69">
        <v>411000</v>
      </c>
      <c r="D414" s="296" t="s">
        <v>349</v>
      </c>
      <c r="E414" s="296"/>
      <c r="F414" s="296"/>
      <c r="G414" s="296"/>
      <c r="H414" s="71">
        <v>2141315</v>
      </c>
      <c r="I414" s="71">
        <v>0.27</v>
      </c>
      <c r="J414" s="71">
        <v>1059510.6100000001</v>
      </c>
      <c r="K414" s="71">
        <v>0</v>
      </c>
      <c r="L414" s="72">
        <v>0.49469999999999997</v>
      </c>
      <c r="M414" s="71">
        <f>H414-J414</f>
        <v>1081804.3899999999</v>
      </c>
    </row>
    <row r="415" spans="1:13">
      <c r="A415" s="69">
        <v>111</v>
      </c>
      <c r="B415" s="70">
        <v>2</v>
      </c>
      <c r="C415" s="69">
        <v>412000</v>
      </c>
      <c r="D415" s="296" t="s">
        <v>350</v>
      </c>
      <c r="E415" s="296"/>
      <c r="F415" s="296"/>
      <c r="G415" s="296"/>
      <c r="H415" s="71">
        <v>324410</v>
      </c>
      <c r="I415" s="71">
        <v>0.04</v>
      </c>
      <c r="J415" s="71">
        <v>160515.85999999999</v>
      </c>
      <c r="K415" s="71">
        <v>0</v>
      </c>
      <c r="L415" s="72">
        <f t="shared" ref="L415:L420" si="11">J415/H415</f>
        <v>0.49479319379797199</v>
      </c>
      <c r="M415" s="71">
        <f t="shared" ref="M415:M420" si="12">H415-J415</f>
        <v>163894.14000000001</v>
      </c>
    </row>
    <row r="416" spans="1:13">
      <c r="A416" s="69">
        <v>111</v>
      </c>
      <c r="B416" s="73" t="s">
        <v>351</v>
      </c>
      <c r="C416" s="69">
        <v>422000</v>
      </c>
      <c r="D416" s="297" t="s">
        <v>352</v>
      </c>
      <c r="E416" s="298"/>
      <c r="F416" s="298"/>
      <c r="G416" s="299"/>
      <c r="H416" s="71">
        <v>50000</v>
      </c>
      <c r="I416" s="71">
        <v>0</v>
      </c>
      <c r="J416" s="71">
        <v>0</v>
      </c>
      <c r="K416" s="71">
        <v>0</v>
      </c>
      <c r="L416" s="72">
        <f t="shared" si="11"/>
        <v>0</v>
      </c>
      <c r="M416" s="71">
        <f t="shared" si="12"/>
        <v>50000</v>
      </c>
    </row>
    <row r="417" spans="1:13">
      <c r="A417" s="69">
        <v>111</v>
      </c>
      <c r="B417" s="70">
        <v>4</v>
      </c>
      <c r="C417" s="69">
        <v>423000</v>
      </c>
      <c r="D417" s="297" t="s">
        <v>353</v>
      </c>
      <c r="E417" s="298"/>
      <c r="F417" s="298"/>
      <c r="G417" s="299"/>
      <c r="H417" s="71">
        <v>6500000</v>
      </c>
      <c r="I417" s="71">
        <v>0.09</v>
      </c>
      <c r="J417" s="71">
        <v>2751212.64</v>
      </c>
      <c r="K417" s="71">
        <v>0</v>
      </c>
      <c r="L417" s="72">
        <f t="shared" si="11"/>
        <v>0.42326348307692302</v>
      </c>
      <c r="M417" s="71">
        <f t="shared" si="12"/>
        <v>3748787.36</v>
      </c>
    </row>
    <row r="418" spans="1:13">
      <c r="A418" s="69">
        <v>111</v>
      </c>
      <c r="B418" s="70">
        <v>5</v>
      </c>
      <c r="C418" s="69">
        <v>481000</v>
      </c>
      <c r="D418" s="297" t="s">
        <v>354</v>
      </c>
      <c r="E418" s="298"/>
      <c r="F418" s="298"/>
      <c r="G418" s="299"/>
      <c r="H418" s="71">
        <v>450000</v>
      </c>
      <c r="I418" s="71">
        <v>0.03</v>
      </c>
      <c r="J418" s="71">
        <v>0</v>
      </c>
      <c r="K418" s="71"/>
      <c r="L418" s="72">
        <f t="shared" si="11"/>
        <v>0</v>
      </c>
      <c r="M418" s="71">
        <f t="shared" si="12"/>
        <v>450000</v>
      </c>
    </row>
    <row r="419" spans="1:13">
      <c r="A419" s="74" t="s">
        <v>355</v>
      </c>
      <c r="B419" s="74"/>
      <c r="C419" s="75">
        <v>111</v>
      </c>
      <c r="D419" s="300"/>
      <c r="E419" s="300"/>
      <c r="F419" s="300"/>
      <c r="G419" s="300"/>
      <c r="H419" s="71">
        <f>SUM(H414:H418)</f>
        <v>9465725</v>
      </c>
      <c r="I419" s="71">
        <v>1.56</v>
      </c>
      <c r="J419" s="71">
        <f>SUM(J414:J418)</f>
        <v>3971239.11</v>
      </c>
      <c r="K419" s="71">
        <v>0</v>
      </c>
      <c r="L419" s="72">
        <f t="shared" si="11"/>
        <v>0.41953882137923898</v>
      </c>
      <c r="M419" s="71">
        <f t="shared" si="12"/>
        <v>5494485.8899999997</v>
      </c>
    </row>
    <row r="420" spans="1:13">
      <c r="A420" s="74" t="s">
        <v>356</v>
      </c>
      <c r="B420" s="74"/>
      <c r="C420" s="75">
        <v>1</v>
      </c>
      <c r="D420" s="301" t="s">
        <v>348</v>
      </c>
      <c r="E420" s="301"/>
      <c r="F420" s="301"/>
      <c r="G420" s="301"/>
      <c r="H420" s="71">
        <f>H419</f>
        <v>9465725</v>
      </c>
      <c r="I420" s="71">
        <v>1.56</v>
      </c>
      <c r="J420" s="71">
        <f>J419</f>
        <v>3971239.11</v>
      </c>
      <c r="K420" s="71">
        <v>0</v>
      </c>
      <c r="L420" s="72">
        <f t="shared" si="11"/>
        <v>0.41953882137923898</v>
      </c>
      <c r="M420" s="71">
        <f t="shared" si="12"/>
        <v>5494485.8899999997</v>
      </c>
    </row>
    <row r="421" spans="1:13">
      <c r="A421" s="78" t="s">
        <v>347</v>
      </c>
      <c r="B421" s="78">
        <v>2</v>
      </c>
      <c r="C421" s="79" t="s">
        <v>357</v>
      </c>
      <c r="D421" s="67"/>
      <c r="E421" s="67"/>
      <c r="F421" s="67"/>
      <c r="G421" s="67"/>
      <c r="H421" s="67"/>
      <c r="I421" s="80"/>
      <c r="J421" s="80"/>
      <c r="K421" s="80"/>
      <c r="L421" s="67"/>
      <c r="M421" s="67"/>
    </row>
    <row r="422" spans="1:13">
      <c r="A422" s="78" t="s">
        <v>342</v>
      </c>
      <c r="B422" s="78">
        <v>111</v>
      </c>
      <c r="C422" s="67"/>
      <c r="D422" s="67"/>
      <c r="E422" s="67"/>
      <c r="F422" s="67"/>
      <c r="G422" s="67"/>
      <c r="H422" s="67"/>
      <c r="I422" s="80"/>
      <c r="J422" s="80"/>
      <c r="K422" s="80"/>
      <c r="L422" s="67"/>
      <c r="M422" s="67"/>
    </row>
    <row r="423" spans="1:13">
      <c r="A423" s="70">
        <v>111</v>
      </c>
      <c r="B423" s="70">
        <v>6</v>
      </c>
      <c r="C423" s="69">
        <v>411000</v>
      </c>
      <c r="D423" s="302" t="s">
        <v>349</v>
      </c>
      <c r="E423" s="302"/>
      <c r="F423" s="302"/>
      <c r="G423" s="302"/>
      <c r="H423" s="71">
        <v>6766780</v>
      </c>
      <c r="I423" s="71">
        <v>1.1399999999999999</v>
      </c>
      <c r="J423" s="71">
        <v>3335744.32</v>
      </c>
      <c r="K423" s="71">
        <v>0</v>
      </c>
      <c r="L423" s="72">
        <f>J423/H423</f>
        <v>0.49295888443247698</v>
      </c>
      <c r="M423" s="71">
        <f>H423-J423</f>
        <v>3431035.68</v>
      </c>
    </row>
    <row r="424" spans="1:13">
      <c r="A424" s="70">
        <v>111</v>
      </c>
      <c r="B424" s="70">
        <v>7</v>
      </c>
      <c r="C424" s="69">
        <v>412000</v>
      </c>
      <c r="D424" s="302" t="s">
        <v>350</v>
      </c>
      <c r="E424" s="302"/>
      <c r="F424" s="302"/>
      <c r="G424" s="302"/>
      <c r="H424" s="71">
        <v>1025167</v>
      </c>
      <c r="I424" s="71">
        <v>0.17</v>
      </c>
      <c r="J424" s="71">
        <v>505365.28</v>
      </c>
      <c r="K424" s="71">
        <v>0</v>
      </c>
      <c r="L424" s="72">
        <f t="shared" ref="L424:L428" si="13">J424/H424</f>
        <v>0.49295898131719001</v>
      </c>
      <c r="M424" s="71">
        <f t="shared" ref="M424:M428" si="14">H424-J424</f>
        <v>519801.72</v>
      </c>
    </row>
    <row r="425" spans="1:13">
      <c r="A425" s="70">
        <v>111</v>
      </c>
      <c r="B425" s="70">
        <v>8</v>
      </c>
      <c r="C425" s="69">
        <v>422000</v>
      </c>
      <c r="D425" s="302" t="s">
        <v>352</v>
      </c>
      <c r="E425" s="302"/>
      <c r="F425" s="302"/>
      <c r="G425" s="302"/>
      <c r="H425" s="71">
        <v>50000</v>
      </c>
      <c r="I425" s="71">
        <v>0</v>
      </c>
      <c r="J425" s="71">
        <v>0</v>
      </c>
      <c r="K425" s="71">
        <v>0</v>
      </c>
      <c r="L425" s="72">
        <f t="shared" si="13"/>
        <v>0</v>
      </c>
      <c r="M425" s="71">
        <f t="shared" si="14"/>
        <v>50000</v>
      </c>
    </row>
    <row r="426" spans="1:13">
      <c r="A426" s="70">
        <v>111</v>
      </c>
      <c r="B426" s="70">
        <v>9</v>
      </c>
      <c r="C426" s="69">
        <v>423000</v>
      </c>
      <c r="D426" s="302" t="s">
        <v>353</v>
      </c>
      <c r="E426" s="302"/>
      <c r="F426" s="302"/>
      <c r="G426" s="302"/>
      <c r="H426" s="71">
        <v>3650000</v>
      </c>
      <c r="I426" s="71">
        <v>0.3</v>
      </c>
      <c r="J426" s="71">
        <v>1745364.44</v>
      </c>
      <c r="K426" s="71">
        <v>0</v>
      </c>
      <c r="L426" s="72">
        <f t="shared" si="13"/>
        <v>0.47818203835616402</v>
      </c>
      <c r="M426" s="71">
        <f t="shared" si="14"/>
        <v>1904635.56</v>
      </c>
    </row>
    <row r="427" spans="1:13">
      <c r="A427" s="301" t="s">
        <v>358</v>
      </c>
      <c r="B427" s="301"/>
      <c r="C427" s="75">
        <v>111</v>
      </c>
      <c r="D427" s="300"/>
      <c r="E427" s="300"/>
      <c r="F427" s="300"/>
      <c r="G427" s="300"/>
      <c r="H427" s="71">
        <f>SUM(H423:H426)</f>
        <v>11491947</v>
      </c>
      <c r="I427" s="71">
        <v>0.99</v>
      </c>
      <c r="J427" s="71">
        <f>SUM(J423:J426)</f>
        <v>5586474.04</v>
      </c>
      <c r="K427" s="71">
        <v>0</v>
      </c>
      <c r="L427" s="72">
        <f t="shared" si="13"/>
        <v>0.48612076265231602</v>
      </c>
      <c r="M427" s="71">
        <f t="shared" si="14"/>
        <v>5905472.96</v>
      </c>
    </row>
    <row r="428" spans="1:13">
      <c r="A428" s="301" t="s">
        <v>356</v>
      </c>
      <c r="B428" s="301"/>
      <c r="C428" s="75">
        <v>2</v>
      </c>
      <c r="D428" s="303" t="s">
        <v>357</v>
      </c>
      <c r="E428" s="303"/>
      <c r="F428" s="303"/>
      <c r="G428" s="303"/>
      <c r="H428" s="71">
        <f>H427</f>
        <v>11491947</v>
      </c>
      <c r="I428" s="71">
        <v>0.99</v>
      </c>
      <c r="J428" s="71">
        <f>J427</f>
        <v>5586474.04</v>
      </c>
      <c r="K428" s="71">
        <v>0</v>
      </c>
      <c r="L428" s="72">
        <f t="shared" si="13"/>
        <v>0.48612076265231602</v>
      </c>
      <c r="M428" s="71">
        <f t="shared" si="14"/>
        <v>5905472.96</v>
      </c>
    </row>
    <row r="429" spans="1:13">
      <c r="A429" s="78" t="s">
        <v>347</v>
      </c>
      <c r="B429" s="78">
        <v>3</v>
      </c>
      <c r="C429" s="79" t="s">
        <v>359</v>
      </c>
      <c r="D429" s="67"/>
      <c r="E429" s="67"/>
      <c r="F429" s="67"/>
      <c r="G429" s="67"/>
      <c r="H429" s="67"/>
      <c r="I429" s="80"/>
      <c r="J429" s="80"/>
      <c r="K429" s="80"/>
      <c r="L429" s="67"/>
      <c r="M429" s="67"/>
    </row>
    <row r="430" spans="1:13">
      <c r="A430" s="78" t="s">
        <v>342</v>
      </c>
      <c r="B430" s="78">
        <v>111</v>
      </c>
      <c r="C430" s="67"/>
      <c r="D430" s="67"/>
      <c r="E430" s="67"/>
      <c r="F430" s="67"/>
      <c r="G430" s="67"/>
      <c r="H430" s="67"/>
      <c r="I430" s="80"/>
      <c r="J430" s="80"/>
      <c r="K430" s="80"/>
      <c r="L430" s="67"/>
      <c r="M430" s="67"/>
    </row>
    <row r="431" spans="1:13">
      <c r="A431" s="70">
        <v>111</v>
      </c>
      <c r="B431" s="70">
        <v>10</v>
      </c>
      <c r="C431" s="69">
        <v>423000</v>
      </c>
      <c r="D431" s="304" t="s">
        <v>353</v>
      </c>
      <c r="E431" s="304"/>
      <c r="F431" s="304"/>
      <c r="G431" s="304"/>
      <c r="H431" s="71">
        <v>1400000</v>
      </c>
      <c r="I431" s="71">
        <v>0.24</v>
      </c>
      <c r="J431" s="71">
        <v>447530.89</v>
      </c>
      <c r="K431" s="71">
        <v>0</v>
      </c>
      <c r="L431" s="72">
        <f>J431/H431</f>
        <v>0.319664921428571</v>
      </c>
      <c r="M431" s="71">
        <f>H431-J431</f>
        <v>952469.11</v>
      </c>
    </row>
    <row r="432" spans="1:13">
      <c r="A432" s="305" t="s">
        <v>358</v>
      </c>
      <c r="B432" s="305"/>
      <c r="C432" s="75">
        <v>111</v>
      </c>
      <c r="D432" s="300"/>
      <c r="E432" s="300"/>
      <c r="F432" s="300"/>
      <c r="G432" s="300"/>
      <c r="H432" s="71">
        <f>H431</f>
        <v>1400000</v>
      </c>
      <c r="I432" s="71">
        <v>0.24</v>
      </c>
      <c r="J432" s="71">
        <f>J431</f>
        <v>447530.89</v>
      </c>
      <c r="K432" s="71">
        <v>0</v>
      </c>
      <c r="L432" s="72">
        <f>J432/H432</f>
        <v>0.319664921428571</v>
      </c>
      <c r="M432" s="71">
        <f>H432-J432</f>
        <v>952469.11</v>
      </c>
    </row>
    <row r="433" spans="1:13">
      <c r="A433" s="81" t="s">
        <v>356</v>
      </c>
      <c r="B433" s="20"/>
      <c r="C433" s="77">
        <v>3</v>
      </c>
      <c r="D433" s="306" t="s">
        <v>359</v>
      </c>
      <c r="E433" s="307"/>
      <c r="F433" s="307"/>
      <c r="G433" s="308"/>
      <c r="H433" s="71">
        <f>H432</f>
        <v>1400000</v>
      </c>
      <c r="I433" s="71">
        <v>0.24</v>
      </c>
      <c r="J433" s="71">
        <f>J432</f>
        <v>447530.89</v>
      </c>
      <c r="K433" s="71">
        <v>0</v>
      </c>
      <c r="L433" s="72">
        <f>J433/H433</f>
        <v>0.319664921428571</v>
      </c>
      <c r="M433" s="71">
        <f>H433-J433</f>
        <v>952469.11</v>
      </c>
    </row>
    <row r="434" spans="1:13">
      <c r="A434" s="78" t="s">
        <v>347</v>
      </c>
      <c r="B434" s="78">
        <v>4</v>
      </c>
      <c r="C434" s="79" t="s">
        <v>360</v>
      </c>
      <c r="D434" s="67"/>
      <c r="E434" s="67"/>
      <c r="F434" s="67"/>
      <c r="G434" s="67"/>
      <c r="H434" s="67"/>
      <c r="I434" s="80"/>
      <c r="J434" s="80"/>
      <c r="K434" s="80"/>
      <c r="L434" s="67"/>
      <c r="M434" s="67"/>
    </row>
    <row r="435" spans="1:13">
      <c r="A435" s="78" t="s">
        <v>361</v>
      </c>
      <c r="B435" s="68"/>
      <c r="C435" s="67"/>
      <c r="D435" s="67"/>
      <c r="E435" s="67"/>
      <c r="F435" s="67"/>
      <c r="G435" s="67"/>
      <c r="H435" s="67"/>
      <c r="I435" s="80"/>
      <c r="J435" s="80"/>
      <c r="K435" s="80"/>
      <c r="L435" s="67"/>
      <c r="M435" s="67"/>
    </row>
    <row r="436" spans="1:13">
      <c r="A436" s="78" t="s">
        <v>342</v>
      </c>
      <c r="B436" s="82" t="s">
        <v>306</v>
      </c>
      <c r="C436" s="67"/>
      <c r="D436" s="67"/>
      <c r="E436" s="67"/>
      <c r="F436" s="67"/>
      <c r="G436" s="67"/>
      <c r="H436" s="67"/>
      <c r="I436" s="80"/>
      <c r="J436" s="80"/>
      <c r="K436" s="80"/>
      <c r="L436" s="67"/>
      <c r="M436" s="67"/>
    </row>
    <row r="437" spans="1:13">
      <c r="A437" s="73" t="s">
        <v>306</v>
      </c>
      <c r="B437" s="70">
        <v>11</v>
      </c>
      <c r="C437" s="69">
        <v>472000</v>
      </c>
      <c r="D437" s="296" t="s">
        <v>362</v>
      </c>
      <c r="E437" s="296"/>
      <c r="F437" s="296"/>
      <c r="G437" s="296"/>
      <c r="H437" s="71">
        <v>14289880</v>
      </c>
      <c r="I437" s="71">
        <v>2.11</v>
      </c>
      <c r="J437" s="71">
        <v>9970080</v>
      </c>
      <c r="K437" s="71">
        <v>0</v>
      </c>
      <c r="L437" s="72">
        <f>(J437+K437)/H437</f>
        <v>0.69770215005304403</v>
      </c>
      <c r="M437" s="71">
        <f>H437-J437-K437</f>
        <v>4319800</v>
      </c>
    </row>
    <row r="438" spans="1:13">
      <c r="A438" s="73" t="s">
        <v>306</v>
      </c>
      <c r="B438" s="73" t="s">
        <v>363</v>
      </c>
      <c r="C438" s="69">
        <v>472000</v>
      </c>
      <c r="D438" s="296" t="s">
        <v>362</v>
      </c>
      <c r="E438" s="296"/>
      <c r="F438" s="296"/>
      <c r="G438" s="296"/>
      <c r="H438" s="71">
        <v>2200000</v>
      </c>
      <c r="I438" s="71">
        <v>0.53</v>
      </c>
      <c r="J438" s="71">
        <v>44790</v>
      </c>
      <c r="K438" s="71">
        <v>0</v>
      </c>
      <c r="L438" s="72">
        <f t="shared" ref="L438:L439" si="15">(J438+K438)/H438</f>
        <v>2.03590909090909E-2</v>
      </c>
      <c r="M438" s="71">
        <f t="shared" ref="M438:M439" si="16">H438-J438-K438</f>
        <v>2155210</v>
      </c>
    </row>
    <row r="439" spans="1:13">
      <c r="A439" s="303" t="s">
        <v>358</v>
      </c>
      <c r="B439" s="303"/>
      <c r="C439" s="83" t="s">
        <v>306</v>
      </c>
      <c r="D439" s="300"/>
      <c r="E439" s="300"/>
      <c r="F439" s="300"/>
      <c r="G439" s="300"/>
      <c r="H439" s="84">
        <f>H437+H438</f>
        <v>16489880</v>
      </c>
      <c r="I439" s="71">
        <v>2.65</v>
      </c>
      <c r="J439" s="84">
        <f>SUM(J437:J438)</f>
        <v>10014870</v>
      </c>
      <c r="K439" s="71">
        <f>SUM(K437:K438)</f>
        <v>0</v>
      </c>
      <c r="L439" s="72">
        <f t="shared" si="15"/>
        <v>0.60733431656264303</v>
      </c>
      <c r="M439" s="71">
        <f t="shared" si="16"/>
        <v>6475010</v>
      </c>
    </row>
    <row r="440" spans="1:13">
      <c r="A440" s="78" t="s">
        <v>342</v>
      </c>
      <c r="B440" s="82" t="s">
        <v>308</v>
      </c>
      <c r="C440" s="67"/>
      <c r="D440" s="67"/>
      <c r="E440" s="67"/>
      <c r="F440" s="67"/>
      <c r="G440" s="67"/>
      <c r="H440" s="67"/>
      <c r="I440" s="80"/>
      <c r="J440" s="80"/>
      <c r="K440" s="80"/>
      <c r="L440" s="67"/>
      <c r="M440" s="67"/>
    </row>
    <row r="441" spans="1:13">
      <c r="A441" s="73" t="s">
        <v>308</v>
      </c>
      <c r="B441" s="70">
        <v>13</v>
      </c>
      <c r="C441" s="74">
        <v>463000</v>
      </c>
      <c r="D441" s="309" t="s">
        <v>364</v>
      </c>
      <c r="E441" s="309"/>
      <c r="F441" s="309"/>
      <c r="G441" s="309"/>
      <c r="H441" s="85">
        <v>3000000</v>
      </c>
      <c r="I441" s="85">
        <v>0.41</v>
      </c>
      <c r="J441" s="85">
        <v>1291600</v>
      </c>
      <c r="K441" s="85">
        <v>0</v>
      </c>
      <c r="L441" s="86">
        <f t="shared" ref="L441:L445" si="17">J441/H441</f>
        <v>0.43053333333333299</v>
      </c>
      <c r="M441" s="85">
        <f t="shared" ref="M441:M445" si="18">H441-J441</f>
        <v>1708400</v>
      </c>
    </row>
    <row r="442" spans="1:13">
      <c r="A442" s="73" t="s">
        <v>308</v>
      </c>
      <c r="B442" s="73" t="s">
        <v>365</v>
      </c>
      <c r="C442" s="74">
        <v>463000</v>
      </c>
      <c r="D442" s="309" t="s">
        <v>364</v>
      </c>
      <c r="E442" s="309"/>
      <c r="F442" s="309"/>
      <c r="G442" s="309"/>
      <c r="H442" s="85">
        <v>1180000</v>
      </c>
      <c r="I442" s="85">
        <v>0.08</v>
      </c>
      <c r="J442" s="85">
        <v>310371.37</v>
      </c>
      <c r="K442" s="85">
        <v>0</v>
      </c>
      <c r="L442" s="86">
        <v>0</v>
      </c>
      <c r="M442" s="85">
        <f t="shared" si="18"/>
        <v>869628.63</v>
      </c>
    </row>
    <row r="443" spans="1:13">
      <c r="A443" s="73" t="s">
        <v>308</v>
      </c>
      <c r="B443" s="70">
        <v>15</v>
      </c>
      <c r="C443" s="74">
        <v>463000</v>
      </c>
      <c r="D443" s="309" t="s">
        <v>364</v>
      </c>
      <c r="E443" s="309"/>
      <c r="F443" s="309"/>
      <c r="G443" s="309"/>
      <c r="H443" s="85">
        <v>5062000</v>
      </c>
      <c r="I443" s="85">
        <v>0.1</v>
      </c>
      <c r="J443" s="85">
        <v>2377460.79</v>
      </c>
      <c r="K443" s="85">
        <v>0</v>
      </c>
      <c r="L443" s="86">
        <f t="shared" si="17"/>
        <v>0.46966827143421602</v>
      </c>
      <c r="M443" s="85">
        <f t="shared" si="18"/>
        <v>2684539.21</v>
      </c>
    </row>
    <row r="444" spans="1:13">
      <c r="A444" s="73" t="s">
        <v>308</v>
      </c>
      <c r="B444" s="70">
        <v>16</v>
      </c>
      <c r="C444" s="69">
        <v>481000</v>
      </c>
      <c r="D444" s="69" t="s">
        <v>354</v>
      </c>
      <c r="E444" s="74"/>
      <c r="F444" s="74"/>
      <c r="G444" s="74"/>
      <c r="H444" s="71">
        <v>3000000</v>
      </c>
      <c r="I444" s="71">
        <v>0.56000000000000005</v>
      </c>
      <c r="J444" s="71">
        <v>1830666.4</v>
      </c>
      <c r="K444" s="71">
        <v>0</v>
      </c>
      <c r="L444" s="72">
        <f t="shared" si="17"/>
        <v>0.61022213333333297</v>
      </c>
      <c r="M444" s="85">
        <f t="shared" si="18"/>
        <v>1169333.6000000001</v>
      </c>
    </row>
    <row r="445" spans="1:13">
      <c r="A445" s="303" t="s">
        <v>358</v>
      </c>
      <c r="B445" s="303"/>
      <c r="C445" s="83" t="s">
        <v>308</v>
      </c>
      <c r="D445" s="300"/>
      <c r="E445" s="300"/>
      <c r="F445" s="300"/>
      <c r="G445" s="300"/>
      <c r="H445" s="84">
        <f>SUM(H441:H444)</f>
        <v>12242000</v>
      </c>
      <c r="I445" s="71">
        <v>1.76</v>
      </c>
      <c r="J445" s="84">
        <f>SUM(J441:J444)</f>
        <v>5810098.5599999996</v>
      </c>
      <c r="K445" s="71">
        <v>0</v>
      </c>
      <c r="L445" s="72">
        <f t="shared" si="17"/>
        <v>0.47460370527691598</v>
      </c>
      <c r="M445" s="85">
        <f t="shared" si="18"/>
        <v>6431901.4400000004</v>
      </c>
    </row>
    <row r="446" spans="1:13">
      <c r="A446" s="78" t="s">
        <v>342</v>
      </c>
      <c r="B446" s="82" t="s">
        <v>310</v>
      </c>
      <c r="C446" s="67"/>
      <c r="D446" s="67"/>
      <c r="E446" s="67"/>
      <c r="F446" s="67"/>
      <c r="G446" s="67"/>
      <c r="H446" s="67"/>
      <c r="I446" s="80"/>
      <c r="J446" s="80"/>
      <c r="K446" s="80"/>
      <c r="L446" s="67"/>
      <c r="M446" s="67"/>
    </row>
    <row r="447" spans="1:13">
      <c r="A447" s="73" t="s">
        <v>310</v>
      </c>
      <c r="B447" s="70">
        <v>17</v>
      </c>
      <c r="C447" s="69">
        <v>472000</v>
      </c>
      <c r="D447" s="69" t="s">
        <v>362</v>
      </c>
      <c r="E447" s="74"/>
      <c r="F447" s="74"/>
      <c r="G447" s="74"/>
      <c r="H447" s="71">
        <v>15000000</v>
      </c>
      <c r="I447" s="71">
        <v>1.23</v>
      </c>
      <c r="J447" s="71">
        <v>5768186.8399999999</v>
      </c>
      <c r="K447" s="71">
        <v>0</v>
      </c>
      <c r="L447" s="72">
        <f>J447/H447</f>
        <v>0.384545789333333</v>
      </c>
      <c r="M447" s="71">
        <f>H447-J447</f>
        <v>9231813.1600000001</v>
      </c>
    </row>
    <row r="448" spans="1:13">
      <c r="A448" s="301" t="s">
        <v>358</v>
      </c>
      <c r="B448" s="301"/>
      <c r="C448" s="87" t="s">
        <v>310</v>
      </c>
      <c r="D448" s="300"/>
      <c r="E448" s="300"/>
      <c r="F448" s="300"/>
      <c r="G448" s="300"/>
      <c r="H448" s="84">
        <f>SUM(H447:H447)</f>
        <v>15000000</v>
      </c>
      <c r="I448" s="71">
        <v>1.23</v>
      </c>
      <c r="J448" s="84">
        <f>SUM(J447:J447)</f>
        <v>5768186.8399999999</v>
      </c>
      <c r="K448" s="71">
        <v>0</v>
      </c>
      <c r="L448" s="72">
        <f>J448/H448</f>
        <v>0.384545789333333</v>
      </c>
      <c r="M448" s="71">
        <f>H448-J448</f>
        <v>9231813.1600000001</v>
      </c>
    </row>
    <row r="449" spans="1:13">
      <c r="A449" s="78" t="s">
        <v>342</v>
      </c>
      <c r="B449" s="88">
        <v>133</v>
      </c>
      <c r="C449" s="67"/>
      <c r="D449" s="67"/>
      <c r="E449" s="67"/>
      <c r="F449" s="67"/>
      <c r="G449" s="67"/>
      <c r="H449" s="67"/>
      <c r="I449" s="80"/>
      <c r="J449" s="80"/>
      <c r="K449" s="80"/>
      <c r="L449" s="67"/>
      <c r="M449" s="67"/>
    </row>
    <row r="450" spans="1:13">
      <c r="A450" s="70">
        <v>133</v>
      </c>
      <c r="B450" s="70">
        <v>18</v>
      </c>
      <c r="C450" s="89">
        <v>411000</v>
      </c>
      <c r="D450" s="310" t="s">
        <v>349</v>
      </c>
      <c r="E450" s="310"/>
      <c r="F450" s="310"/>
      <c r="G450" s="310"/>
      <c r="H450" s="91">
        <v>59111014</v>
      </c>
      <c r="I450" s="91">
        <v>7.67</v>
      </c>
      <c r="J450" s="91">
        <v>29432791.449999999</v>
      </c>
      <c r="K450" s="91">
        <v>0</v>
      </c>
      <c r="L450" s="92">
        <f>J450/H450</f>
        <v>0.49792398164578899</v>
      </c>
      <c r="M450" s="91">
        <f>H450-J450</f>
        <v>29678222.550000001</v>
      </c>
    </row>
    <row r="451" spans="1:13">
      <c r="A451" s="70">
        <v>133</v>
      </c>
      <c r="B451" s="70">
        <v>19</v>
      </c>
      <c r="C451" s="89">
        <v>412000</v>
      </c>
      <c r="D451" s="310" t="s">
        <v>350</v>
      </c>
      <c r="E451" s="310"/>
      <c r="F451" s="310"/>
      <c r="G451" s="310"/>
      <c r="H451" s="91">
        <v>8998381</v>
      </c>
      <c r="I451" s="91">
        <v>1.1599999999999999</v>
      </c>
      <c r="J451" s="91">
        <v>4459068.17</v>
      </c>
      <c r="K451" s="91">
        <v>0</v>
      </c>
      <c r="L451" s="92">
        <f t="shared" ref="L451:L473" si="19">J451/H451</f>
        <v>0.49554116123778302</v>
      </c>
      <c r="M451" s="91">
        <f t="shared" ref="M451:M471" si="20">H451-J451</f>
        <v>4539312.83</v>
      </c>
    </row>
    <row r="452" spans="1:13">
      <c r="A452" s="70">
        <v>133</v>
      </c>
      <c r="B452" s="70">
        <v>20</v>
      </c>
      <c r="C452" s="89">
        <v>414000</v>
      </c>
      <c r="D452" s="310" t="s">
        <v>366</v>
      </c>
      <c r="E452" s="310"/>
      <c r="F452" s="310"/>
      <c r="G452" s="310"/>
      <c r="H452" s="91">
        <v>1700000</v>
      </c>
      <c r="I452" s="91">
        <v>0.26</v>
      </c>
      <c r="J452" s="91">
        <v>624347.97</v>
      </c>
      <c r="K452" s="91">
        <v>0</v>
      </c>
      <c r="L452" s="92">
        <f t="shared" si="19"/>
        <v>0.36726351176470601</v>
      </c>
      <c r="M452" s="91">
        <f t="shared" si="20"/>
        <v>1075652.03</v>
      </c>
    </row>
    <row r="453" spans="1:13">
      <c r="A453" s="70">
        <v>133</v>
      </c>
      <c r="B453" s="70">
        <v>21</v>
      </c>
      <c r="C453" s="89">
        <v>415000</v>
      </c>
      <c r="D453" s="310" t="s">
        <v>367</v>
      </c>
      <c r="E453" s="310"/>
      <c r="F453" s="310"/>
      <c r="G453" s="310"/>
      <c r="H453" s="91">
        <v>1800000</v>
      </c>
      <c r="I453" s="91">
        <v>0.17</v>
      </c>
      <c r="J453" s="91">
        <v>613258.15</v>
      </c>
      <c r="K453" s="91">
        <v>0</v>
      </c>
      <c r="L453" s="92">
        <f t="shared" si="19"/>
        <v>0.34069897222222201</v>
      </c>
      <c r="M453" s="91">
        <f t="shared" si="20"/>
        <v>1186741.8500000001</v>
      </c>
    </row>
    <row r="454" spans="1:13">
      <c r="A454" s="70">
        <v>133</v>
      </c>
      <c r="B454" s="70">
        <v>22</v>
      </c>
      <c r="C454" s="89">
        <v>416000</v>
      </c>
      <c r="D454" s="310" t="s">
        <v>368</v>
      </c>
      <c r="E454" s="310"/>
      <c r="F454" s="310"/>
      <c r="G454" s="310"/>
      <c r="H454" s="91">
        <v>1300000</v>
      </c>
      <c r="I454" s="91">
        <v>0.03</v>
      </c>
      <c r="J454" s="91">
        <v>0</v>
      </c>
      <c r="K454" s="91">
        <v>0</v>
      </c>
      <c r="L454" s="92">
        <f t="shared" si="19"/>
        <v>0</v>
      </c>
      <c r="M454" s="91">
        <f t="shared" si="20"/>
        <v>1300000</v>
      </c>
    </row>
    <row r="455" spans="1:13">
      <c r="A455" s="70">
        <v>133</v>
      </c>
      <c r="B455" s="70">
        <v>23</v>
      </c>
      <c r="C455" s="89">
        <v>421000</v>
      </c>
      <c r="D455" s="310" t="s">
        <v>369</v>
      </c>
      <c r="E455" s="310"/>
      <c r="F455" s="310"/>
      <c r="G455" s="310"/>
      <c r="H455" s="91">
        <v>7923000</v>
      </c>
      <c r="I455" s="91">
        <v>1.48</v>
      </c>
      <c r="J455" s="91">
        <v>5281313.83</v>
      </c>
      <c r="K455" s="91">
        <v>0</v>
      </c>
      <c r="L455" s="92">
        <f t="shared" si="19"/>
        <v>0.66658006184526097</v>
      </c>
      <c r="M455" s="91">
        <f t="shared" si="20"/>
        <v>2641686.17</v>
      </c>
    </row>
    <row r="456" spans="1:13">
      <c r="A456" s="70">
        <v>133</v>
      </c>
      <c r="B456" s="70">
        <v>24</v>
      </c>
      <c r="C456" s="89">
        <v>422000</v>
      </c>
      <c r="D456" s="310" t="s">
        <v>352</v>
      </c>
      <c r="E456" s="310"/>
      <c r="F456" s="310"/>
      <c r="G456" s="310"/>
      <c r="H456" s="91">
        <v>500000</v>
      </c>
      <c r="I456" s="91">
        <v>0.08</v>
      </c>
      <c r="J456" s="91">
        <v>173280</v>
      </c>
      <c r="K456" s="91">
        <v>0</v>
      </c>
      <c r="L456" s="92">
        <f t="shared" si="19"/>
        <v>0.34655999999999998</v>
      </c>
      <c r="M456" s="91">
        <f t="shared" si="20"/>
        <v>326720</v>
      </c>
    </row>
    <row r="457" spans="1:13">
      <c r="A457" s="70">
        <v>133</v>
      </c>
      <c r="B457" s="70">
        <v>25</v>
      </c>
      <c r="C457" s="89">
        <v>423000</v>
      </c>
      <c r="D457" s="310" t="s">
        <v>353</v>
      </c>
      <c r="E457" s="310"/>
      <c r="F457" s="310"/>
      <c r="G457" s="310"/>
      <c r="H457" s="91">
        <v>9324971</v>
      </c>
      <c r="I457" s="91">
        <v>1.1100000000000001</v>
      </c>
      <c r="J457" s="91">
        <v>7086357.4000000004</v>
      </c>
      <c r="K457" s="91">
        <v>0</v>
      </c>
      <c r="L457" s="92">
        <f t="shared" si="19"/>
        <v>0.75993345180376404</v>
      </c>
      <c r="M457" s="91">
        <f t="shared" si="20"/>
        <v>2238613.6</v>
      </c>
    </row>
    <row r="458" spans="1:13">
      <c r="A458" s="70">
        <v>133</v>
      </c>
      <c r="B458" s="70">
        <v>26</v>
      </c>
      <c r="C458" s="89">
        <v>424000</v>
      </c>
      <c r="D458" s="310" t="s">
        <v>370</v>
      </c>
      <c r="E458" s="310"/>
      <c r="F458" s="310"/>
      <c r="G458" s="310"/>
      <c r="H458" s="91">
        <v>90000</v>
      </c>
      <c r="I458" s="91">
        <v>0.12</v>
      </c>
      <c r="J458" s="91">
        <v>0</v>
      </c>
      <c r="K458" s="91">
        <v>0</v>
      </c>
      <c r="L458" s="92">
        <f t="shared" si="19"/>
        <v>0</v>
      </c>
      <c r="M458" s="91">
        <f t="shared" si="20"/>
        <v>90000</v>
      </c>
    </row>
    <row r="459" spans="1:13">
      <c r="A459" s="70">
        <v>133</v>
      </c>
      <c r="B459" s="70">
        <v>27</v>
      </c>
      <c r="C459" s="89">
        <v>425000</v>
      </c>
      <c r="D459" s="310" t="s">
        <v>371</v>
      </c>
      <c r="E459" s="310"/>
      <c r="F459" s="310"/>
      <c r="G459" s="310"/>
      <c r="H459" s="91">
        <v>2309487</v>
      </c>
      <c r="I459" s="91">
        <v>0.65</v>
      </c>
      <c r="J459" s="91">
        <v>1712344.52</v>
      </c>
      <c r="K459" s="91">
        <v>0</v>
      </c>
      <c r="L459" s="92">
        <f t="shared" si="19"/>
        <v>0.74143934129094502</v>
      </c>
      <c r="M459" s="91">
        <f t="shared" si="20"/>
        <v>597142.48</v>
      </c>
    </row>
    <row r="460" spans="1:13">
      <c r="A460" s="70">
        <v>133</v>
      </c>
      <c r="B460" s="70">
        <v>28</v>
      </c>
      <c r="C460" s="89">
        <v>426000</v>
      </c>
      <c r="D460" s="310" t="s">
        <v>372</v>
      </c>
      <c r="E460" s="310"/>
      <c r="F460" s="310"/>
      <c r="G460" s="310"/>
      <c r="H460" s="91">
        <v>3998000</v>
      </c>
      <c r="I460" s="91">
        <v>0.84</v>
      </c>
      <c r="J460" s="91">
        <v>1595334.97</v>
      </c>
      <c r="K460" s="91">
        <v>0</v>
      </c>
      <c r="L460" s="92">
        <f t="shared" si="19"/>
        <v>0.399033259129565</v>
      </c>
      <c r="M460" s="91">
        <f t="shared" si="20"/>
        <v>2402665.0299999998</v>
      </c>
    </row>
    <row r="461" spans="1:13">
      <c r="A461" s="70">
        <v>133</v>
      </c>
      <c r="B461" s="70">
        <v>29</v>
      </c>
      <c r="C461" s="89">
        <v>472000</v>
      </c>
      <c r="D461" s="310" t="s">
        <v>362</v>
      </c>
      <c r="E461" s="310"/>
      <c r="F461" s="310"/>
      <c r="G461" s="310"/>
      <c r="H461" s="91">
        <v>3000000</v>
      </c>
      <c r="I461" s="91">
        <v>0.43</v>
      </c>
      <c r="J461" s="91">
        <v>2000000</v>
      </c>
      <c r="K461" s="91">
        <v>0</v>
      </c>
      <c r="L461" s="92">
        <f t="shared" si="19"/>
        <v>0.66666666666666696</v>
      </c>
      <c r="M461" s="91">
        <f t="shared" si="20"/>
        <v>1000000</v>
      </c>
    </row>
    <row r="462" spans="1:13">
      <c r="A462" s="70">
        <v>133</v>
      </c>
      <c r="B462" s="70">
        <v>30</v>
      </c>
      <c r="C462" s="89">
        <v>481000</v>
      </c>
      <c r="D462" s="310" t="s">
        <v>354</v>
      </c>
      <c r="E462" s="310"/>
      <c r="F462" s="310"/>
      <c r="G462" s="310"/>
      <c r="H462" s="91">
        <v>400000</v>
      </c>
      <c r="I462" s="91">
        <v>0.06</v>
      </c>
      <c r="J462" s="91">
        <v>151702</v>
      </c>
      <c r="K462" s="91">
        <v>0</v>
      </c>
      <c r="L462" s="92">
        <f t="shared" si="19"/>
        <v>0.37925500000000001</v>
      </c>
      <c r="M462" s="91">
        <f t="shared" si="20"/>
        <v>248298</v>
      </c>
    </row>
    <row r="463" spans="1:13">
      <c r="A463" s="70">
        <v>133</v>
      </c>
      <c r="B463" s="70">
        <v>31</v>
      </c>
      <c r="C463" s="89">
        <v>482000</v>
      </c>
      <c r="D463" s="310" t="s">
        <v>373</v>
      </c>
      <c r="E463" s="310"/>
      <c r="F463" s="310"/>
      <c r="G463" s="310"/>
      <c r="H463" s="91">
        <v>1545000</v>
      </c>
      <c r="I463" s="91">
        <v>0.16</v>
      </c>
      <c r="J463" s="91">
        <v>104155.59</v>
      </c>
      <c r="K463" s="91">
        <v>0</v>
      </c>
      <c r="L463" s="92">
        <f t="shared" si="19"/>
        <v>6.7414621359223298E-2</v>
      </c>
      <c r="M463" s="91">
        <f t="shared" si="20"/>
        <v>1440844.41</v>
      </c>
    </row>
    <row r="464" spans="1:13">
      <c r="A464" s="70">
        <v>133</v>
      </c>
      <c r="B464" s="70">
        <v>32</v>
      </c>
      <c r="C464" s="89">
        <v>512000</v>
      </c>
      <c r="D464" s="310" t="s">
        <v>374</v>
      </c>
      <c r="E464" s="310"/>
      <c r="F464" s="310"/>
      <c r="G464" s="310"/>
      <c r="H464" s="91">
        <v>39470000</v>
      </c>
      <c r="I464" s="91">
        <v>1.95</v>
      </c>
      <c r="J464" s="91">
        <v>65980</v>
      </c>
      <c r="K464" s="91">
        <v>0</v>
      </c>
      <c r="L464" s="92">
        <f t="shared" si="19"/>
        <v>1.6716493539396999E-3</v>
      </c>
      <c r="M464" s="91">
        <f t="shared" si="20"/>
        <v>39404020</v>
      </c>
    </row>
    <row r="465" spans="1:13">
      <c r="A465" s="70">
        <v>133</v>
      </c>
      <c r="B465" s="70">
        <v>33</v>
      </c>
      <c r="C465" s="89">
        <v>513000</v>
      </c>
      <c r="D465" s="310" t="s">
        <v>375</v>
      </c>
      <c r="E465" s="310"/>
      <c r="F465" s="310"/>
      <c r="G465" s="310"/>
      <c r="H465" s="91">
        <v>1000000</v>
      </c>
      <c r="I465" s="91">
        <v>0.05</v>
      </c>
      <c r="J465" s="91">
        <v>0</v>
      </c>
      <c r="K465" s="91">
        <v>0</v>
      </c>
      <c r="L465" s="92">
        <f t="shared" si="19"/>
        <v>0</v>
      </c>
      <c r="M465" s="91">
        <f t="shared" si="20"/>
        <v>1000000</v>
      </c>
    </row>
    <row r="466" spans="1:13">
      <c r="A466" s="70">
        <v>133</v>
      </c>
      <c r="B466" s="70">
        <v>34</v>
      </c>
      <c r="C466" s="89">
        <v>423000</v>
      </c>
      <c r="D466" s="311" t="s">
        <v>353</v>
      </c>
      <c r="E466" s="312"/>
      <c r="F466" s="312"/>
      <c r="G466" s="313"/>
      <c r="H466" s="91">
        <v>100000</v>
      </c>
      <c r="I466" s="91">
        <v>0.01</v>
      </c>
      <c r="J466" s="91">
        <v>46000</v>
      </c>
      <c r="K466" s="91">
        <v>0</v>
      </c>
      <c r="L466" s="92">
        <f t="shared" si="19"/>
        <v>0.46</v>
      </c>
      <c r="M466" s="91">
        <f t="shared" si="20"/>
        <v>54000</v>
      </c>
    </row>
    <row r="467" spans="1:13">
      <c r="A467" s="70">
        <v>133</v>
      </c>
      <c r="B467" s="70">
        <v>35</v>
      </c>
      <c r="C467" s="89">
        <v>499000</v>
      </c>
      <c r="D467" s="310" t="s">
        <v>376</v>
      </c>
      <c r="E467" s="310"/>
      <c r="F467" s="310"/>
      <c r="G467" s="310"/>
      <c r="H467" s="91">
        <v>576000</v>
      </c>
      <c r="I467" s="91">
        <v>0.22</v>
      </c>
      <c r="J467" s="91">
        <v>0</v>
      </c>
      <c r="K467" s="91">
        <v>0</v>
      </c>
      <c r="L467" s="92">
        <f t="shared" si="19"/>
        <v>0</v>
      </c>
      <c r="M467" s="91">
        <f t="shared" si="20"/>
        <v>576000</v>
      </c>
    </row>
    <row r="468" spans="1:13">
      <c r="A468" s="70">
        <v>133</v>
      </c>
      <c r="B468" s="70">
        <v>36</v>
      </c>
      <c r="C468" s="89">
        <v>499000</v>
      </c>
      <c r="D468" s="310" t="s">
        <v>376</v>
      </c>
      <c r="E468" s="310"/>
      <c r="F468" s="310"/>
      <c r="G468" s="310"/>
      <c r="H468" s="91">
        <v>200000</v>
      </c>
      <c r="I468" s="91">
        <v>0.03</v>
      </c>
      <c r="J468" s="91">
        <v>0</v>
      </c>
      <c r="K468" s="91">
        <v>0</v>
      </c>
      <c r="L468" s="92">
        <f t="shared" si="19"/>
        <v>0</v>
      </c>
      <c r="M468" s="91">
        <f t="shared" si="20"/>
        <v>200000</v>
      </c>
    </row>
    <row r="469" spans="1:13">
      <c r="A469" s="70">
        <v>133</v>
      </c>
      <c r="B469" s="70">
        <v>37</v>
      </c>
      <c r="C469" s="89">
        <v>423000</v>
      </c>
      <c r="D469" s="310" t="s">
        <v>353</v>
      </c>
      <c r="E469" s="310"/>
      <c r="F469" s="310"/>
      <c r="G469" s="310"/>
      <c r="H469" s="91">
        <v>180000</v>
      </c>
      <c r="I469" s="91">
        <v>0.06</v>
      </c>
      <c r="J469" s="91">
        <v>0</v>
      </c>
      <c r="K469" s="91">
        <v>0</v>
      </c>
      <c r="L469" s="92">
        <f t="shared" si="19"/>
        <v>0</v>
      </c>
      <c r="M469" s="91">
        <f t="shared" si="20"/>
        <v>180000</v>
      </c>
    </row>
    <row r="470" spans="1:13">
      <c r="A470" s="70">
        <v>133</v>
      </c>
      <c r="B470" s="70">
        <v>38</v>
      </c>
      <c r="C470" s="89">
        <v>424000</v>
      </c>
      <c r="D470" s="310" t="s">
        <v>370</v>
      </c>
      <c r="E470" s="310"/>
      <c r="F470" s="310"/>
      <c r="G470" s="310"/>
      <c r="H470" s="91">
        <v>3590000</v>
      </c>
      <c r="I470" s="91">
        <v>0.66</v>
      </c>
      <c r="J470" s="91">
        <v>0</v>
      </c>
      <c r="K470" s="91">
        <v>0</v>
      </c>
      <c r="L470" s="92">
        <f t="shared" si="19"/>
        <v>0</v>
      </c>
      <c r="M470" s="91">
        <f t="shared" si="20"/>
        <v>3590000</v>
      </c>
    </row>
    <row r="471" spans="1:13">
      <c r="A471" s="70">
        <v>133</v>
      </c>
      <c r="B471" s="70">
        <v>39</v>
      </c>
      <c r="C471" s="89">
        <v>423000</v>
      </c>
      <c r="D471" s="310" t="s">
        <v>353</v>
      </c>
      <c r="E471" s="310"/>
      <c r="F471" s="310"/>
      <c r="G471" s="310"/>
      <c r="H471" s="91">
        <v>1300000</v>
      </c>
      <c r="I471" s="91">
        <v>0.03</v>
      </c>
      <c r="J471" s="91">
        <v>632421.55000000005</v>
      </c>
      <c r="K471" s="91">
        <v>0</v>
      </c>
      <c r="L471" s="92">
        <f t="shared" si="19"/>
        <v>0.486478115384615</v>
      </c>
      <c r="M471" s="91">
        <f t="shared" si="20"/>
        <v>667578.44999999995</v>
      </c>
    </row>
    <row r="472" spans="1:13">
      <c r="A472" s="70"/>
      <c r="B472" s="70"/>
      <c r="C472" s="89"/>
      <c r="D472" s="310"/>
      <c r="E472" s="310"/>
      <c r="F472" s="310"/>
      <c r="G472" s="310"/>
      <c r="H472" s="91"/>
      <c r="I472" s="91"/>
      <c r="J472" s="91"/>
      <c r="K472" s="91"/>
      <c r="L472" s="92"/>
      <c r="M472" s="91"/>
    </row>
    <row r="473" spans="1:13">
      <c r="A473" s="81" t="s">
        <v>358</v>
      </c>
      <c r="B473" s="93"/>
      <c r="C473" s="94">
        <v>133</v>
      </c>
      <c r="D473" s="314"/>
      <c r="E473" s="315"/>
      <c r="F473" s="315"/>
      <c r="G473" s="316"/>
      <c r="H473" s="95">
        <f>SUM(H450:H472)</f>
        <v>148415853</v>
      </c>
      <c r="I473" s="91">
        <v>17.579999999999998</v>
      </c>
      <c r="J473" s="95">
        <f>SUM(J450:J472)</f>
        <v>53978355.600000001</v>
      </c>
      <c r="K473" s="91">
        <v>0</v>
      </c>
      <c r="L473" s="92">
        <f t="shared" si="19"/>
        <v>0.36369669754888001</v>
      </c>
      <c r="M473" s="91">
        <f>H473-J473-K473</f>
        <v>94437497.400000006</v>
      </c>
    </row>
    <row r="474" spans="1:13">
      <c r="A474" s="78" t="s">
        <v>342</v>
      </c>
      <c r="B474" s="78">
        <v>170</v>
      </c>
      <c r="C474" s="67"/>
      <c r="D474" s="67"/>
      <c r="E474" s="67"/>
      <c r="F474" s="67"/>
      <c r="G474" s="67"/>
      <c r="H474" s="67"/>
      <c r="I474" s="80"/>
      <c r="J474" s="80"/>
      <c r="K474" s="80"/>
      <c r="L474" s="67"/>
      <c r="M474" s="67"/>
    </row>
    <row r="475" spans="1:13">
      <c r="A475" s="70">
        <v>170</v>
      </c>
      <c r="B475" s="70">
        <v>40</v>
      </c>
      <c r="C475" s="69">
        <v>441000</v>
      </c>
      <c r="D475" s="310" t="s">
        <v>377</v>
      </c>
      <c r="E475" s="310"/>
      <c r="F475" s="310"/>
      <c r="G475" s="310"/>
      <c r="H475" s="91">
        <v>1800000</v>
      </c>
      <c r="I475" s="91">
        <v>0.48</v>
      </c>
      <c r="J475" s="91">
        <v>913661.15</v>
      </c>
      <c r="K475" s="91">
        <v>0</v>
      </c>
      <c r="L475" s="92">
        <f>J475/H475</f>
        <v>0.50758952777777799</v>
      </c>
      <c r="M475" s="91">
        <f>H475-J475</f>
        <v>886338.85</v>
      </c>
    </row>
    <row r="476" spans="1:13">
      <c r="A476" s="70">
        <v>170</v>
      </c>
      <c r="B476" s="70">
        <v>41</v>
      </c>
      <c r="C476" s="69">
        <v>611000</v>
      </c>
      <c r="D476" s="311" t="s">
        <v>378</v>
      </c>
      <c r="E476" s="312"/>
      <c r="F476" s="312"/>
      <c r="G476" s="313"/>
      <c r="H476" s="91">
        <v>5500000</v>
      </c>
      <c r="I476" s="91">
        <v>0.69</v>
      </c>
      <c r="J476" s="91">
        <v>2747884.44</v>
      </c>
      <c r="K476" s="91">
        <v>0</v>
      </c>
      <c r="L476" s="92">
        <v>0.49959999999999999</v>
      </c>
      <c r="M476" s="91">
        <v>2752115.56</v>
      </c>
    </row>
    <row r="477" spans="1:13">
      <c r="A477" s="303" t="s">
        <v>358</v>
      </c>
      <c r="B477" s="303"/>
      <c r="C477" s="75">
        <v>170</v>
      </c>
      <c r="D477" s="314"/>
      <c r="E477" s="315"/>
      <c r="F477" s="315"/>
      <c r="G477" s="316"/>
      <c r="H477" s="95">
        <f>SUM(H475:H476)</f>
        <v>7300000</v>
      </c>
      <c r="I477" s="91">
        <v>48</v>
      </c>
      <c r="J477" s="95">
        <f>SUM(J475:J476)</f>
        <v>3661545.59</v>
      </c>
      <c r="K477" s="91">
        <v>0</v>
      </c>
      <c r="L477" s="92">
        <f>J477/H477</f>
        <v>0.50158158767123295</v>
      </c>
      <c r="M477" s="91">
        <f>H477-J477</f>
        <v>3638454.41</v>
      </c>
    </row>
    <row r="478" spans="1:13">
      <c r="A478" s="78" t="s">
        <v>342</v>
      </c>
      <c r="B478" s="78">
        <v>330</v>
      </c>
      <c r="C478" s="67"/>
      <c r="D478" s="67"/>
      <c r="E478" s="67"/>
      <c r="F478" s="67"/>
      <c r="G478" s="67"/>
      <c r="H478" s="67"/>
      <c r="I478" s="80"/>
      <c r="J478" s="80"/>
      <c r="K478" s="80"/>
      <c r="L478" s="67"/>
      <c r="M478" s="67"/>
    </row>
    <row r="479" spans="1:13">
      <c r="A479" s="70">
        <v>330</v>
      </c>
      <c r="B479" s="70">
        <v>42</v>
      </c>
      <c r="C479" s="69">
        <v>463000</v>
      </c>
      <c r="D479" s="69" t="s">
        <v>364</v>
      </c>
      <c r="E479" s="74"/>
      <c r="F479" s="74"/>
      <c r="G479" s="74"/>
      <c r="H479" s="71">
        <v>2100000</v>
      </c>
      <c r="I479" s="91">
        <v>0.32</v>
      </c>
      <c r="J479" s="71">
        <v>1222466.01</v>
      </c>
      <c r="K479" s="71">
        <v>0</v>
      </c>
      <c r="L479" s="72">
        <f>J479/H479</f>
        <v>0.582126671428571</v>
      </c>
      <c r="M479" s="71">
        <f>H479-J479</f>
        <v>877533.99</v>
      </c>
    </row>
    <row r="480" spans="1:13">
      <c r="A480" s="303" t="s">
        <v>358</v>
      </c>
      <c r="B480" s="303"/>
      <c r="C480" s="75">
        <v>330</v>
      </c>
      <c r="D480" s="300"/>
      <c r="E480" s="300"/>
      <c r="F480" s="300"/>
      <c r="G480" s="300"/>
      <c r="H480" s="84">
        <f>H479</f>
        <v>2100000</v>
      </c>
      <c r="I480" s="96">
        <v>0.32</v>
      </c>
      <c r="J480" s="84">
        <f>J479</f>
        <v>1222466.01</v>
      </c>
      <c r="K480" s="71">
        <v>0</v>
      </c>
      <c r="L480" s="72">
        <f>J480/H480</f>
        <v>0.582126671428571</v>
      </c>
      <c r="M480" s="71">
        <f>H480-J480</f>
        <v>877533.99</v>
      </c>
    </row>
    <row r="481" spans="1:13">
      <c r="A481" s="78" t="s">
        <v>342</v>
      </c>
      <c r="B481" s="78">
        <v>360</v>
      </c>
      <c r="C481" s="67"/>
      <c r="D481" s="67"/>
      <c r="E481" s="67"/>
      <c r="F481" s="67"/>
      <c r="G481" s="67"/>
      <c r="H481" s="67"/>
      <c r="I481" s="80"/>
      <c r="J481" s="80"/>
      <c r="K481" s="80"/>
      <c r="L481" s="67"/>
      <c r="M481" s="67"/>
    </row>
    <row r="482" spans="1:13">
      <c r="A482" s="70"/>
      <c r="B482" s="70"/>
      <c r="C482" s="69">
        <v>423000</v>
      </c>
      <c r="D482" s="310" t="s">
        <v>353</v>
      </c>
      <c r="E482" s="310"/>
      <c r="F482" s="310"/>
      <c r="G482" s="310"/>
      <c r="H482" s="71"/>
      <c r="I482" s="71"/>
      <c r="J482" s="71"/>
      <c r="K482" s="71"/>
      <c r="L482" s="72"/>
      <c r="M482" s="71">
        <f t="shared" ref="M482" si="21">H482-J482</f>
        <v>0</v>
      </c>
    </row>
    <row r="483" spans="1:13">
      <c r="A483" s="70"/>
      <c r="B483" s="70"/>
      <c r="C483" s="69">
        <v>512000</v>
      </c>
      <c r="D483" s="310" t="s">
        <v>374</v>
      </c>
      <c r="E483" s="310"/>
      <c r="F483" s="310"/>
      <c r="G483" s="310"/>
      <c r="H483" s="71"/>
      <c r="I483" s="71"/>
      <c r="J483" s="71"/>
      <c r="K483" s="71"/>
      <c r="L483" s="72"/>
      <c r="M483" s="71">
        <f>H483-J483-K483</f>
        <v>0</v>
      </c>
    </row>
    <row r="484" spans="1:13">
      <c r="A484" s="303" t="s">
        <v>358</v>
      </c>
      <c r="B484" s="303"/>
      <c r="C484" s="75">
        <v>360</v>
      </c>
      <c r="D484" s="300"/>
      <c r="E484" s="300"/>
      <c r="F484" s="300"/>
      <c r="G484" s="300"/>
      <c r="H484" s="71"/>
      <c r="I484" s="71"/>
      <c r="J484" s="71"/>
      <c r="K484" s="71"/>
      <c r="L484" s="72"/>
      <c r="M484" s="71">
        <f>H484-J484-K484</f>
        <v>0</v>
      </c>
    </row>
    <row r="485" spans="1:13">
      <c r="A485" s="78" t="s">
        <v>342</v>
      </c>
      <c r="B485" s="88">
        <v>421</v>
      </c>
      <c r="C485" s="67"/>
      <c r="D485" s="67"/>
      <c r="E485" s="67"/>
      <c r="F485" s="67"/>
      <c r="G485" s="67"/>
      <c r="H485" s="67"/>
      <c r="I485" s="80"/>
      <c r="J485" s="80"/>
      <c r="K485" s="80"/>
      <c r="L485" s="72"/>
      <c r="M485" s="67"/>
    </row>
    <row r="486" spans="1:13">
      <c r="A486" s="70">
        <v>421</v>
      </c>
      <c r="B486" s="70">
        <v>43</v>
      </c>
      <c r="C486" s="69">
        <v>424000</v>
      </c>
      <c r="D486" s="310" t="s">
        <v>370</v>
      </c>
      <c r="E486" s="310"/>
      <c r="F486" s="310"/>
      <c r="G486" s="310"/>
      <c r="H486" s="71">
        <v>750000</v>
      </c>
      <c r="I486" s="71">
        <v>0.12</v>
      </c>
      <c r="J486" s="71">
        <v>0</v>
      </c>
      <c r="K486" s="71">
        <v>0</v>
      </c>
      <c r="L486" s="72">
        <v>0</v>
      </c>
      <c r="M486" s="71">
        <f>H486-J486</f>
        <v>750000</v>
      </c>
    </row>
    <row r="487" spans="1:13">
      <c r="A487" s="70">
        <v>421</v>
      </c>
      <c r="B487" s="70">
        <v>44</v>
      </c>
      <c r="C487" s="69">
        <v>482000</v>
      </c>
      <c r="D487" s="310" t="s">
        <v>373</v>
      </c>
      <c r="E487" s="310"/>
      <c r="F487" s="310"/>
      <c r="G487" s="310"/>
      <c r="H487" s="71">
        <v>3000000</v>
      </c>
      <c r="I487" s="71">
        <v>0</v>
      </c>
      <c r="J487" s="71">
        <v>0</v>
      </c>
      <c r="K487" s="71">
        <v>0</v>
      </c>
      <c r="L487" s="72">
        <v>0</v>
      </c>
      <c r="M487" s="71">
        <f>H487-J487</f>
        <v>3000000</v>
      </c>
    </row>
    <row r="488" spans="1:13">
      <c r="A488" s="70">
        <v>421</v>
      </c>
      <c r="B488" s="70">
        <v>45</v>
      </c>
      <c r="C488" s="69">
        <v>451000</v>
      </c>
      <c r="D488" s="310" t="s">
        <v>379</v>
      </c>
      <c r="E488" s="310"/>
      <c r="F488" s="310"/>
      <c r="G488" s="310"/>
      <c r="H488" s="71">
        <v>4000000</v>
      </c>
      <c r="I488" s="91">
        <v>0.69</v>
      </c>
      <c r="J488" s="71">
        <v>312342</v>
      </c>
      <c r="K488" s="71">
        <v>0</v>
      </c>
      <c r="L488" s="72">
        <f>J488/H488</f>
        <v>7.8085500000000002E-2</v>
      </c>
      <c r="M488" s="71">
        <f>H488-J488</f>
        <v>3687658</v>
      </c>
    </row>
    <row r="489" spans="1:13">
      <c r="A489" s="303" t="s">
        <v>358</v>
      </c>
      <c r="B489" s="303"/>
      <c r="C489" s="75">
        <v>421</v>
      </c>
      <c r="D489" s="300"/>
      <c r="E489" s="300"/>
      <c r="F489" s="300"/>
      <c r="G489" s="300"/>
      <c r="H489" s="84">
        <f>SUM(H486:H488)</f>
        <v>7750000</v>
      </c>
      <c r="I489" s="71">
        <v>0.83</v>
      </c>
      <c r="J489" s="84">
        <f>SUM(J486:J488)</f>
        <v>312342</v>
      </c>
      <c r="K489" s="71">
        <v>0</v>
      </c>
      <c r="L489" s="72">
        <f>J489/H489</f>
        <v>4.03021935483871E-2</v>
      </c>
      <c r="M489" s="71">
        <f>H489-J489</f>
        <v>7437658</v>
      </c>
    </row>
    <row r="490" spans="1:13">
      <c r="A490" s="78" t="s">
        <v>342</v>
      </c>
      <c r="B490" s="78">
        <v>422</v>
      </c>
      <c r="C490" s="67"/>
      <c r="D490" s="67"/>
      <c r="E490" s="67"/>
      <c r="F490" s="67"/>
      <c r="G490" s="67"/>
      <c r="H490" s="67"/>
      <c r="I490" s="80"/>
      <c r="J490" s="80"/>
      <c r="K490" s="80"/>
      <c r="L490" s="67"/>
      <c r="M490" s="67"/>
    </row>
    <row r="491" spans="1:13">
      <c r="A491" s="70">
        <v>422</v>
      </c>
      <c r="B491" s="70">
        <v>46</v>
      </c>
      <c r="C491" s="69">
        <v>426000</v>
      </c>
      <c r="D491" s="310" t="s">
        <v>372</v>
      </c>
      <c r="E491" s="310"/>
      <c r="F491" s="310"/>
      <c r="G491" s="310"/>
      <c r="H491" s="71">
        <v>100000</v>
      </c>
      <c r="I491" s="91">
        <v>0.01</v>
      </c>
      <c r="J491" s="71">
        <v>0</v>
      </c>
      <c r="K491" s="71">
        <v>0</v>
      </c>
      <c r="L491" s="72">
        <v>0</v>
      </c>
      <c r="M491" s="71">
        <f>H491-J491</f>
        <v>100000</v>
      </c>
    </row>
    <row r="492" spans="1:13">
      <c r="A492" s="303" t="s">
        <v>358</v>
      </c>
      <c r="B492" s="303"/>
      <c r="C492" s="75">
        <v>422</v>
      </c>
      <c r="D492" s="317"/>
      <c r="E492" s="317"/>
      <c r="F492" s="317"/>
      <c r="G492" s="317"/>
      <c r="H492" s="84">
        <f>H491</f>
        <v>100000</v>
      </c>
      <c r="I492" s="91">
        <v>0.02</v>
      </c>
      <c r="J492" s="71">
        <v>0</v>
      </c>
      <c r="K492" s="71">
        <v>0</v>
      </c>
      <c r="L492" s="72">
        <v>0</v>
      </c>
      <c r="M492" s="71">
        <f>H492-J492</f>
        <v>100000</v>
      </c>
    </row>
    <row r="493" spans="1:13">
      <c r="A493" s="78" t="s">
        <v>342</v>
      </c>
      <c r="B493" s="97">
        <v>430</v>
      </c>
      <c r="C493" s="65"/>
      <c r="D493" s="98"/>
      <c r="E493" s="98"/>
      <c r="F493" s="98"/>
      <c r="G493" s="98"/>
      <c r="H493" s="99"/>
      <c r="I493" s="100"/>
      <c r="J493" s="99"/>
      <c r="K493" s="99"/>
      <c r="L493" s="101"/>
      <c r="M493" s="99"/>
    </row>
    <row r="494" spans="1:13">
      <c r="A494" s="70">
        <v>430</v>
      </c>
      <c r="B494" s="90">
        <v>47</v>
      </c>
      <c r="C494" s="69">
        <v>465000</v>
      </c>
      <c r="D494" s="317" t="s">
        <v>380</v>
      </c>
      <c r="E494" s="317"/>
      <c r="F494" s="317"/>
      <c r="G494" s="317"/>
      <c r="H494" s="71">
        <v>500000</v>
      </c>
      <c r="I494" s="91">
        <v>0.06</v>
      </c>
      <c r="J494" s="71">
        <v>0</v>
      </c>
      <c r="K494" s="71">
        <v>0</v>
      </c>
      <c r="L494" s="72">
        <v>0</v>
      </c>
      <c r="M494" s="71">
        <f>SUM(H494-J494)</f>
        <v>500000</v>
      </c>
    </row>
    <row r="495" spans="1:13">
      <c r="A495" s="70">
        <v>430</v>
      </c>
      <c r="B495" s="90">
        <v>48</v>
      </c>
      <c r="C495" s="69">
        <v>423000</v>
      </c>
      <c r="D495" s="317" t="s">
        <v>353</v>
      </c>
      <c r="E495" s="317"/>
      <c r="F495" s="317"/>
      <c r="G495" s="317"/>
      <c r="H495" s="71">
        <v>120000</v>
      </c>
      <c r="I495" s="91">
        <v>0.01</v>
      </c>
      <c r="J495" s="71">
        <v>0</v>
      </c>
      <c r="K495" s="71">
        <v>0</v>
      </c>
      <c r="L495" s="72">
        <v>0</v>
      </c>
      <c r="M495" s="71">
        <f t="shared" ref="M495:M501" si="22">SUM(H495-J495)</f>
        <v>120000</v>
      </c>
    </row>
    <row r="496" spans="1:13">
      <c r="A496" s="70">
        <v>430</v>
      </c>
      <c r="B496" s="90">
        <v>49</v>
      </c>
      <c r="C496" s="69">
        <v>511000</v>
      </c>
      <c r="D496" s="317" t="s">
        <v>381</v>
      </c>
      <c r="E496" s="317"/>
      <c r="F496" s="317"/>
      <c r="G496" s="317"/>
      <c r="H496" s="71">
        <v>36558404</v>
      </c>
      <c r="I496" s="91">
        <v>4.5999999999999996</v>
      </c>
      <c r="J496" s="71">
        <v>7092766.2599999998</v>
      </c>
      <c r="K496" s="71">
        <v>18269919.920000002</v>
      </c>
      <c r="L496" s="72">
        <v>0.69369999999999998</v>
      </c>
      <c r="M496" s="71">
        <f t="shared" si="22"/>
        <v>29465637.739999998</v>
      </c>
    </row>
    <row r="497" spans="1:13">
      <c r="A497" s="70">
        <v>430</v>
      </c>
      <c r="B497" s="90">
        <v>50</v>
      </c>
      <c r="C497" s="69">
        <v>511000</v>
      </c>
      <c r="D497" s="317" t="s">
        <v>381</v>
      </c>
      <c r="E497" s="317"/>
      <c r="F497" s="317"/>
      <c r="G497" s="317"/>
      <c r="H497" s="71">
        <v>0</v>
      </c>
      <c r="I497" s="91">
        <v>0</v>
      </c>
      <c r="J497" s="71">
        <v>0</v>
      </c>
      <c r="K497" s="71">
        <v>0</v>
      </c>
      <c r="L497" s="72">
        <v>0</v>
      </c>
      <c r="M497" s="71">
        <f t="shared" si="22"/>
        <v>0</v>
      </c>
    </row>
    <row r="498" spans="1:13">
      <c r="A498" s="70">
        <v>430</v>
      </c>
      <c r="B498" s="90" t="s">
        <v>382</v>
      </c>
      <c r="C498" s="69">
        <v>465000</v>
      </c>
      <c r="D498" s="317" t="s">
        <v>380</v>
      </c>
      <c r="E498" s="317"/>
      <c r="F498" s="317"/>
      <c r="G498" s="317"/>
      <c r="H498" s="71">
        <v>2830000</v>
      </c>
      <c r="I498" s="91">
        <v>0.35</v>
      </c>
      <c r="J498" s="71">
        <v>0</v>
      </c>
      <c r="K498" s="71">
        <v>0</v>
      </c>
      <c r="L498" s="72">
        <v>0</v>
      </c>
      <c r="M498" s="71">
        <f t="shared" si="22"/>
        <v>2830000</v>
      </c>
    </row>
    <row r="499" spans="1:13">
      <c r="A499" s="70">
        <v>430</v>
      </c>
      <c r="B499" s="90">
        <v>51</v>
      </c>
      <c r="C499" s="69">
        <v>423000</v>
      </c>
      <c r="D499" s="317" t="s">
        <v>353</v>
      </c>
      <c r="E499" s="317"/>
      <c r="F499" s="317"/>
      <c r="G499" s="317"/>
      <c r="H499" s="71">
        <v>480000</v>
      </c>
      <c r="I499" s="91">
        <v>0.06</v>
      </c>
      <c r="J499" s="71">
        <v>0</v>
      </c>
      <c r="K499" s="71">
        <v>0</v>
      </c>
      <c r="L499" s="72">
        <v>0</v>
      </c>
      <c r="M499" s="71">
        <f t="shared" si="22"/>
        <v>480000</v>
      </c>
    </row>
    <row r="500" spans="1:13">
      <c r="A500" s="70">
        <v>430</v>
      </c>
      <c r="B500" s="90">
        <v>52</v>
      </c>
      <c r="C500" s="69">
        <v>511000</v>
      </c>
      <c r="D500" s="317" t="s">
        <v>381</v>
      </c>
      <c r="E500" s="317"/>
      <c r="F500" s="317"/>
      <c r="G500" s="317"/>
      <c r="H500" s="71">
        <v>30643052</v>
      </c>
      <c r="I500" s="91">
        <v>3.85</v>
      </c>
      <c r="J500" s="71">
        <v>354000</v>
      </c>
      <c r="K500" s="71">
        <v>5991454.5599999996</v>
      </c>
      <c r="L500" s="72">
        <v>0.20699999999999999</v>
      </c>
      <c r="M500" s="71">
        <f t="shared" si="22"/>
        <v>30289052</v>
      </c>
    </row>
    <row r="501" spans="1:13">
      <c r="A501" s="303" t="s">
        <v>358</v>
      </c>
      <c r="B501" s="303"/>
      <c r="C501" s="75">
        <v>430</v>
      </c>
      <c r="D501" s="300"/>
      <c r="E501" s="300"/>
      <c r="F501" s="300"/>
      <c r="G501" s="300"/>
      <c r="H501" s="84">
        <f>SUM(H494:H500)</f>
        <v>71131456</v>
      </c>
      <c r="I501" s="91"/>
      <c r="J501" s="84">
        <f>SUM(J494:J500)</f>
        <v>7446766.2599999998</v>
      </c>
      <c r="K501" s="84">
        <f>SUM(K494:K500)</f>
        <v>24261374.48</v>
      </c>
      <c r="L501" s="72">
        <v>0</v>
      </c>
      <c r="M501" s="71">
        <f t="shared" si="22"/>
        <v>63684689.740000002</v>
      </c>
    </row>
    <row r="502" spans="1:13">
      <c r="A502" s="78" t="s">
        <v>342</v>
      </c>
      <c r="B502" s="78">
        <v>451</v>
      </c>
      <c r="C502" s="67"/>
      <c r="D502" s="67"/>
      <c r="E502" s="67"/>
      <c r="F502" s="67"/>
      <c r="G502" s="67"/>
      <c r="H502" s="67"/>
      <c r="I502" s="80"/>
      <c r="J502" s="80"/>
      <c r="K502" s="80"/>
      <c r="L502" s="67"/>
      <c r="M502" s="67"/>
    </row>
    <row r="503" spans="1:13">
      <c r="A503" s="102">
        <v>451</v>
      </c>
      <c r="B503" s="70">
        <v>53</v>
      </c>
      <c r="C503" s="69">
        <v>424000</v>
      </c>
      <c r="D503" s="310" t="s">
        <v>370</v>
      </c>
      <c r="E503" s="310"/>
      <c r="F503" s="310"/>
      <c r="G503" s="310"/>
      <c r="H503" s="71">
        <v>600000</v>
      </c>
      <c r="I503" s="71">
        <v>0.11</v>
      </c>
      <c r="J503" s="71">
        <v>67053</v>
      </c>
      <c r="K503" s="71">
        <v>0</v>
      </c>
      <c r="L503" s="72">
        <f>J503/H503</f>
        <v>0.11175499999999999</v>
      </c>
      <c r="M503" s="71">
        <f t="shared" ref="M503:M511" si="23">H503-J503</f>
        <v>532947</v>
      </c>
    </row>
    <row r="504" spans="1:13">
      <c r="A504" s="70">
        <v>451</v>
      </c>
      <c r="B504" s="70">
        <v>54</v>
      </c>
      <c r="C504" s="69">
        <v>425000</v>
      </c>
      <c r="D504" s="310" t="s">
        <v>371</v>
      </c>
      <c r="E504" s="310"/>
      <c r="F504" s="310"/>
      <c r="G504" s="310"/>
      <c r="H504" s="71">
        <v>13000000</v>
      </c>
      <c r="I504" s="71">
        <v>3.7</v>
      </c>
      <c r="J504" s="71">
        <v>749328</v>
      </c>
      <c r="K504" s="71">
        <v>0</v>
      </c>
      <c r="L504" s="72">
        <f>J504/H504</f>
        <v>5.7640615384615401E-2</v>
      </c>
      <c r="M504" s="71">
        <f t="shared" si="23"/>
        <v>12250672</v>
      </c>
    </row>
    <row r="505" spans="1:13">
      <c r="A505" s="70">
        <v>451</v>
      </c>
      <c r="B505" s="70">
        <v>55</v>
      </c>
      <c r="C505" s="69">
        <v>426000</v>
      </c>
      <c r="D505" s="310" t="s">
        <v>372</v>
      </c>
      <c r="E505" s="310"/>
      <c r="F505" s="310"/>
      <c r="G505" s="310"/>
      <c r="H505" s="71">
        <v>1190000</v>
      </c>
      <c r="I505" s="71">
        <v>0.17</v>
      </c>
      <c r="J505" s="71">
        <v>0</v>
      </c>
      <c r="K505" s="71">
        <v>0</v>
      </c>
      <c r="L505" s="72">
        <f>J505/H505</f>
        <v>0</v>
      </c>
      <c r="M505" s="71">
        <f t="shared" si="23"/>
        <v>1190000</v>
      </c>
    </row>
    <row r="506" spans="1:13">
      <c r="A506" s="70">
        <v>451</v>
      </c>
      <c r="B506" s="70">
        <v>56</v>
      </c>
      <c r="C506" s="69">
        <v>511000</v>
      </c>
      <c r="D506" s="297" t="s">
        <v>381</v>
      </c>
      <c r="E506" s="298"/>
      <c r="F506" s="298"/>
      <c r="G506" s="299"/>
      <c r="H506" s="71">
        <v>800000</v>
      </c>
      <c r="I506" s="71">
        <v>0.2</v>
      </c>
      <c r="J506" s="71">
        <v>0</v>
      </c>
      <c r="K506" s="71">
        <v>0</v>
      </c>
      <c r="L506" s="72">
        <f>J506/H506</f>
        <v>0</v>
      </c>
      <c r="M506" s="71">
        <f t="shared" si="23"/>
        <v>800000</v>
      </c>
    </row>
    <row r="507" spans="1:13">
      <c r="A507" s="70">
        <v>451</v>
      </c>
      <c r="B507" s="70">
        <v>57</v>
      </c>
      <c r="C507" s="69">
        <v>511000</v>
      </c>
      <c r="D507" s="297" t="s">
        <v>381</v>
      </c>
      <c r="E507" s="298"/>
      <c r="F507" s="298"/>
      <c r="G507" s="299"/>
      <c r="H507" s="71">
        <v>3589000</v>
      </c>
      <c r="I507" s="71">
        <v>0.1</v>
      </c>
      <c r="J507" s="71">
        <v>3560280</v>
      </c>
      <c r="K507" s="71">
        <v>0</v>
      </c>
      <c r="L507" s="72">
        <f>J507/H507</f>
        <v>0.99199777096684305</v>
      </c>
      <c r="M507" s="71">
        <f t="shared" si="23"/>
        <v>28720</v>
      </c>
    </row>
    <row r="508" spans="1:13">
      <c r="A508" s="70">
        <v>451</v>
      </c>
      <c r="B508" s="70">
        <v>58</v>
      </c>
      <c r="C508" s="69">
        <v>482000</v>
      </c>
      <c r="D508" s="297" t="s">
        <v>373</v>
      </c>
      <c r="E508" s="298"/>
      <c r="F508" s="298"/>
      <c r="G508" s="299"/>
      <c r="H508" s="71">
        <v>200000</v>
      </c>
      <c r="I508" s="91">
        <v>0.01</v>
      </c>
      <c r="J508" s="71">
        <v>0</v>
      </c>
      <c r="K508" s="71">
        <v>0</v>
      </c>
      <c r="L508" s="72">
        <v>0</v>
      </c>
      <c r="M508" s="71">
        <f t="shared" si="23"/>
        <v>200000</v>
      </c>
    </row>
    <row r="509" spans="1:13">
      <c r="A509" s="70">
        <v>451</v>
      </c>
      <c r="B509" s="70">
        <v>59</v>
      </c>
      <c r="C509" s="69">
        <v>511000</v>
      </c>
      <c r="D509" s="310" t="s">
        <v>381</v>
      </c>
      <c r="E509" s="310"/>
      <c r="F509" s="310"/>
      <c r="G509" s="310"/>
      <c r="H509" s="71">
        <v>1190000</v>
      </c>
      <c r="I509" s="71">
        <v>0.72</v>
      </c>
      <c r="J509" s="71">
        <v>330000</v>
      </c>
      <c r="K509" s="71">
        <v>0</v>
      </c>
      <c r="L509" s="72">
        <f>K509/H509</f>
        <v>0</v>
      </c>
      <c r="M509" s="71">
        <f t="shared" si="23"/>
        <v>860000</v>
      </c>
    </row>
    <row r="510" spans="1:13">
      <c r="A510" s="70">
        <v>451</v>
      </c>
      <c r="B510" s="103">
        <v>60</v>
      </c>
      <c r="C510" s="69">
        <v>423000</v>
      </c>
      <c r="D510" s="311" t="s">
        <v>353</v>
      </c>
      <c r="E510" s="312"/>
      <c r="F510" s="312"/>
      <c r="G510" s="313"/>
      <c r="H510" s="71">
        <v>360000</v>
      </c>
      <c r="I510" s="71">
        <v>0</v>
      </c>
      <c r="J510" s="71">
        <v>0</v>
      </c>
      <c r="K510" s="71">
        <v>0</v>
      </c>
      <c r="L510" s="72">
        <v>0</v>
      </c>
      <c r="M510" s="71">
        <f t="shared" si="23"/>
        <v>360000</v>
      </c>
    </row>
    <row r="511" spans="1:13">
      <c r="A511" s="70">
        <v>451</v>
      </c>
      <c r="B511" s="103">
        <v>61</v>
      </c>
      <c r="C511" s="69">
        <v>511000</v>
      </c>
      <c r="D511" s="311" t="s">
        <v>381</v>
      </c>
      <c r="E511" s="312"/>
      <c r="F511" s="312"/>
      <c r="G511" s="313"/>
      <c r="H511" s="71">
        <v>54760807</v>
      </c>
      <c r="I511" s="71">
        <v>6.89</v>
      </c>
      <c r="J511" s="71">
        <v>0</v>
      </c>
      <c r="K511" s="71">
        <v>16352017.119999999</v>
      </c>
      <c r="L511" s="72">
        <v>0.29859999999999998</v>
      </c>
      <c r="M511" s="71">
        <f t="shared" si="23"/>
        <v>54760807</v>
      </c>
    </row>
    <row r="512" spans="1:13">
      <c r="A512" s="318" t="s">
        <v>358</v>
      </c>
      <c r="B512" s="319"/>
      <c r="C512" s="75">
        <v>451</v>
      </c>
      <c r="D512" s="314"/>
      <c r="E512" s="315"/>
      <c r="F512" s="315"/>
      <c r="G512" s="316"/>
      <c r="H512" s="84">
        <f>SUM(H503:H511)</f>
        <v>75689807</v>
      </c>
      <c r="I512" s="71">
        <v>5.03</v>
      </c>
      <c r="J512" s="84">
        <f>SUM(J503:J511)</f>
        <v>4706661</v>
      </c>
      <c r="K512" s="84">
        <f>SUM(K503:K511)</f>
        <v>16352017.119999999</v>
      </c>
      <c r="L512" s="72">
        <f>(J512+K512)/H512</f>
        <v>0.27822343529030302</v>
      </c>
      <c r="M512" s="71">
        <f>H512-J512-K512</f>
        <v>54631128.880000003</v>
      </c>
    </row>
    <row r="513" spans="1:13">
      <c r="A513" s="78" t="s">
        <v>342</v>
      </c>
      <c r="B513" s="78">
        <v>510</v>
      </c>
      <c r="C513" s="67"/>
      <c r="D513" s="67"/>
      <c r="E513" s="67"/>
      <c r="F513" s="67"/>
      <c r="G513" s="67"/>
      <c r="H513" s="67"/>
      <c r="I513" s="80"/>
      <c r="J513" s="80"/>
      <c r="K513" s="80"/>
      <c r="L513" s="67"/>
      <c r="M513" s="67"/>
    </row>
    <row r="514" spans="1:13">
      <c r="A514" s="70">
        <v>510</v>
      </c>
      <c r="B514" s="70">
        <v>62</v>
      </c>
      <c r="C514" s="69">
        <v>421000</v>
      </c>
      <c r="D514" s="311" t="s">
        <v>369</v>
      </c>
      <c r="E514" s="312"/>
      <c r="F514" s="312"/>
      <c r="G514" s="313"/>
      <c r="H514" s="71">
        <v>1000000</v>
      </c>
      <c r="I514" s="71">
        <v>0.54</v>
      </c>
      <c r="J514" s="71">
        <v>1000000</v>
      </c>
      <c r="K514" s="71">
        <v>0</v>
      </c>
      <c r="L514" s="72">
        <f>(J514+K514)/H514</f>
        <v>1</v>
      </c>
      <c r="M514" s="71">
        <f>H514-J514-K514</f>
        <v>0</v>
      </c>
    </row>
    <row r="515" spans="1:13">
      <c r="A515" s="70">
        <v>510</v>
      </c>
      <c r="B515" s="70">
        <v>63</v>
      </c>
      <c r="C515" s="69">
        <v>451000</v>
      </c>
      <c r="D515" s="310" t="s">
        <v>383</v>
      </c>
      <c r="E515" s="310"/>
      <c r="F515" s="310"/>
      <c r="G515" s="310"/>
      <c r="H515" s="71">
        <v>2500000</v>
      </c>
      <c r="I515" s="71">
        <v>0.2</v>
      </c>
      <c r="J515" s="71">
        <v>1654602.49</v>
      </c>
      <c r="K515" s="71">
        <v>0</v>
      </c>
      <c r="L515" s="72">
        <f t="shared" ref="L515:L518" si="24">J515/H515</f>
        <v>0.66184099600000001</v>
      </c>
      <c r="M515" s="71">
        <f t="shared" ref="M515:M518" si="25">H515-J515</f>
        <v>845397.51</v>
      </c>
    </row>
    <row r="516" spans="1:13">
      <c r="A516" s="70">
        <v>510</v>
      </c>
      <c r="B516" s="70">
        <v>64</v>
      </c>
      <c r="C516" s="69">
        <v>511000</v>
      </c>
      <c r="D516" s="310" t="s">
        <v>381</v>
      </c>
      <c r="E516" s="310"/>
      <c r="F516" s="310"/>
      <c r="G516" s="310"/>
      <c r="H516" s="71">
        <v>712800</v>
      </c>
      <c r="I516" s="71">
        <v>0.23</v>
      </c>
      <c r="J516" s="71">
        <v>712800</v>
      </c>
      <c r="K516" s="71">
        <v>0</v>
      </c>
      <c r="L516" s="72">
        <f t="shared" si="24"/>
        <v>1</v>
      </c>
      <c r="M516" s="71">
        <f t="shared" si="25"/>
        <v>0</v>
      </c>
    </row>
    <row r="517" spans="1:13">
      <c r="A517" s="70">
        <v>510</v>
      </c>
      <c r="B517" s="70">
        <v>65</v>
      </c>
      <c r="C517" s="69">
        <v>424000</v>
      </c>
      <c r="D517" s="311" t="s">
        <v>370</v>
      </c>
      <c r="E517" s="312"/>
      <c r="F517" s="312"/>
      <c r="G517" s="313"/>
      <c r="H517" s="71">
        <v>2000000</v>
      </c>
      <c r="I517" s="71">
        <v>0.25</v>
      </c>
      <c r="J517" s="71">
        <v>1999999.2</v>
      </c>
      <c r="K517" s="71">
        <v>0</v>
      </c>
      <c r="L517" s="72">
        <v>1</v>
      </c>
      <c r="M517" s="71">
        <f t="shared" si="25"/>
        <v>0.80000000004656602</v>
      </c>
    </row>
    <row r="518" spans="1:13">
      <c r="A518" s="70">
        <v>510</v>
      </c>
      <c r="B518" s="70">
        <v>66</v>
      </c>
      <c r="C518" s="69">
        <v>421000</v>
      </c>
      <c r="D518" s="311" t="s">
        <v>369</v>
      </c>
      <c r="E518" s="312"/>
      <c r="F518" s="312"/>
      <c r="G518" s="313"/>
      <c r="H518" s="71">
        <v>13300000</v>
      </c>
      <c r="I518" s="71">
        <v>3.51</v>
      </c>
      <c r="J518" s="71">
        <v>11743355.25</v>
      </c>
      <c r="K518" s="71">
        <v>0</v>
      </c>
      <c r="L518" s="72">
        <f t="shared" si="24"/>
        <v>0.88295904135338299</v>
      </c>
      <c r="M518" s="71">
        <f t="shared" si="25"/>
        <v>1556644.75</v>
      </c>
    </row>
    <row r="519" spans="1:13">
      <c r="A519" s="303" t="s">
        <v>358</v>
      </c>
      <c r="B519" s="303"/>
      <c r="C519" s="75">
        <v>510</v>
      </c>
      <c r="D519" s="300"/>
      <c r="E519" s="300"/>
      <c r="F519" s="300"/>
      <c r="G519" s="300"/>
      <c r="H519" s="84">
        <f>SUM(H514:H518)</f>
        <v>19512800</v>
      </c>
      <c r="I519" s="71">
        <v>5.1100000000000003</v>
      </c>
      <c r="J519" s="84">
        <f>SUM(J514:J518)</f>
        <v>17110756.940000001</v>
      </c>
      <c r="K519" s="71">
        <f>SUM(K514:K518)</f>
        <v>0</v>
      </c>
      <c r="L519" s="72">
        <f>(J519+K519)/H519</f>
        <v>0.87689910930261195</v>
      </c>
      <c r="M519" s="71">
        <f>H519-J519-K519</f>
        <v>2402043.06</v>
      </c>
    </row>
    <row r="520" spans="1:13">
      <c r="A520" s="97" t="s">
        <v>342</v>
      </c>
      <c r="B520" s="78">
        <v>520</v>
      </c>
      <c r="C520" s="65"/>
      <c r="D520" s="68"/>
      <c r="E520" s="68"/>
      <c r="F520" s="68"/>
      <c r="G520" s="68"/>
      <c r="H520" s="99"/>
      <c r="I520" s="99"/>
      <c r="J520" s="99"/>
      <c r="K520" s="99"/>
      <c r="L520" s="101"/>
      <c r="M520" s="99"/>
    </row>
    <row r="521" spans="1:13">
      <c r="A521" s="70">
        <v>520</v>
      </c>
      <c r="B521" s="70">
        <v>67</v>
      </c>
      <c r="C521" s="89">
        <v>425000</v>
      </c>
      <c r="D521" s="317" t="s">
        <v>371</v>
      </c>
      <c r="E521" s="317"/>
      <c r="F521" s="317"/>
      <c r="G521" s="317"/>
      <c r="H521" s="91">
        <v>300000</v>
      </c>
      <c r="I521" s="91">
        <v>0.17</v>
      </c>
      <c r="J521" s="91">
        <v>77040</v>
      </c>
      <c r="K521" s="91">
        <v>0</v>
      </c>
      <c r="L521" s="92">
        <f>J521/H521</f>
        <v>0.25679999999999997</v>
      </c>
      <c r="M521" s="91">
        <f>H521-J521</f>
        <v>222960</v>
      </c>
    </row>
    <row r="522" spans="1:13">
      <c r="A522" s="303" t="s">
        <v>358</v>
      </c>
      <c r="B522" s="303"/>
      <c r="C522" s="94">
        <v>520</v>
      </c>
      <c r="D522" s="300"/>
      <c r="E522" s="300"/>
      <c r="F522" s="300"/>
      <c r="G522" s="300"/>
      <c r="H522" s="95">
        <f>SUM(H521:H521)</f>
        <v>300000</v>
      </c>
      <c r="I522" s="91">
        <v>0.46</v>
      </c>
      <c r="J522" s="95">
        <f>SUM(J521:J521)</f>
        <v>77040</v>
      </c>
      <c r="K522" s="91">
        <v>0</v>
      </c>
      <c r="L522" s="92">
        <f>J522/H522</f>
        <v>0.25679999999999997</v>
      </c>
      <c r="M522" s="91">
        <f>H522-J522</f>
        <v>222960</v>
      </c>
    </row>
    <row r="523" spans="1:13">
      <c r="A523" s="78" t="s">
        <v>342</v>
      </c>
      <c r="B523" s="78">
        <v>530</v>
      </c>
      <c r="C523" s="67"/>
      <c r="D523" s="67"/>
      <c r="E523" s="67"/>
      <c r="F523" s="67"/>
      <c r="G523" s="67"/>
      <c r="H523" s="104"/>
      <c r="I523" s="105"/>
      <c r="J523" s="105"/>
      <c r="K523" s="105"/>
      <c r="L523" s="104"/>
      <c r="M523" s="104"/>
    </row>
    <row r="524" spans="1:13">
      <c r="A524" s="70">
        <v>530</v>
      </c>
      <c r="B524" s="70">
        <v>68</v>
      </c>
      <c r="C524" s="69">
        <v>424000</v>
      </c>
      <c r="D524" s="310" t="s">
        <v>370</v>
      </c>
      <c r="E524" s="310"/>
      <c r="F524" s="310"/>
      <c r="G524" s="310"/>
      <c r="H524" s="71">
        <v>1502374</v>
      </c>
      <c r="I524" s="71">
        <v>0.1</v>
      </c>
      <c r="J524" s="71">
        <v>0</v>
      </c>
      <c r="K524" s="71">
        <v>0</v>
      </c>
      <c r="L524" s="72">
        <v>0</v>
      </c>
      <c r="M524" s="71">
        <f>H524-J524</f>
        <v>1502374</v>
      </c>
    </row>
    <row r="525" spans="1:13">
      <c r="A525" s="70">
        <v>530</v>
      </c>
      <c r="B525" s="70">
        <v>69</v>
      </c>
      <c r="C525" s="69">
        <v>424000</v>
      </c>
      <c r="D525" s="310" t="s">
        <v>370</v>
      </c>
      <c r="E525" s="310"/>
      <c r="F525" s="310"/>
      <c r="G525" s="310"/>
      <c r="H525" s="71">
        <v>100000</v>
      </c>
      <c r="I525" s="71">
        <v>0.01</v>
      </c>
      <c r="J525" s="71">
        <v>0</v>
      </c>
      <c r="K525" s="71">
        <v>0</v>
      </c>
      <c r="L525" s="72">
        <v>0</v>
      </c>
      <c r="M525" s="71">
        <f>H525-J525</f>
        <v>100000</v>
      </c>
    </row>
    <row r="526" spans="1:13">
      <c r="A526" s="303" t="s">
        <v>358</v>
      </c>
      <c r="B526" s="303"/>
      <c r="C526" s="75">
        <v>530</v>
      </c>
      <c r="D526" s="300"/>
      <c r="E526" s="300"/>
      <c r="F526" s="300"/>
      <c r="G526" s="300"/>
      <c r="H526" s="84">
        <f>SUM(H524:H525)</f>
        <v>1602374</v>
      </c>
      <c r="I526" s="71">
        <v>0.12</v>
      </c>
      <c r="J526" s="71">
        <v>0</v>
      </c>
      <c r="K526" s="71">
        <v>0</v>
      </c>
      <c r="L526" s="72">
        <v>0</v>
      </c>
      <c r="M526" s="71">
        <f>H526-J526-K526</f>
        <v>1602374</v>
      </c>
    </row>
    <row r="527" spans="1:13">
      <c r="A527" s="97" t="s">
        <v>342</v>
      </c>
      <c r="B527" s="97">
        <v>560</v>
      </c>
      <c r="C527" s="65"/>
      <c r="D527" s="68"/>
      <c r="E527" s="68"/>
      <c r="F527" s="68"/>
      <c r="G527" s="68"/>
      <c r="H527" s="99"/>
      <c r="I527" s="99"/>
      <c r="J527" s="99"/>
      <c r="K527" s="99"/>
      <c r="L527" s="101"/>
      <c r="M527" s="99"/>
    </row>
    <row r="528" spans="1:13">
      <c r="A528" s="90">
        <v>560</v>
      </c>
      <c r="B528" s="90">
        <v>70</v>
      </c>
      <c r="C528" s="69">
        <v>421000</v>
      </c>
      <c r="D528" s="304" t="s">
        <v>369</v>
      </c>
      <c r="E528" s="304"/>
      <c r="F528" s="304"/>
      <c r="G528" s="304"/>
      <c r="H528" s="71">
        <v>780000</v>
      </c>
      <c r="I528" s="71">
        <v>0.09</v>
      </c>
      <c r="J528" s="71">
        <v>0</v>
      </c>
      <c r="K528" s="71">
        <v>0</v>
      </c>
      <c r="L528" s="72">
        <v>0</v>
      </c>
      <c r="M528" s="71">
        <f>SUM(H528-J528)</f>
        <v>780000</v>
      </c>
    </row>
    <row r="529" spans="1:13">
      <c r="A529" s="90">
        <v>560</v>
      </c>
      <c r="B529" s="90">
        <v>71</v>
      </c>
      <c r="C529" s="69">
        <v>423000</v>
      </c>
      <c r="D529" s="304" t="s">
        <v>353</v>
      </c>
      <c r="E529" s="304"/>
      <c r="F529" s="304"/>
      <c r="G529" s="304"/>
      <c r="H529" s="71">
        <v>980000</v>
      </c>
      <c r="I529" s="71">
        <v>0.12</v>
      </c>
      <c r="J529" s="71">
        <v>0</v>
      </c>
      <c r="K529" s="71">
        <v>0</v>
      </c>
      <c r="L529" s="72">
        <v>0</v>
      </c>
      <c r="M529" s="71">
        <f t="shared" ref="M529:M532" si="26">SUM(H529-J529)</f>
        <v>980000</v>
      </c>
    </row>
    <row r="530" spans="1:13">
      <c r="A530" s="90">
        <v>560</v>
      </c>
      <c r="B530" s="90">
        <v>72</v>
      </c>
      <c r="C530" s="69">
        <v>512000</v>
      </c>
      <c r="D530" s="304" t="s">
        <v>374</v>
      </c>
      <c r="E530" s="304"/>
      <c r="F530" s="304"/>
      <c r="G530" s="304"/>
      <c r="H530" s="71">
        <v>0</v>
      </c>
      <c r="I530" s="71">
        <v>0</v>
      </c>
      <c r="J530" s="71">
        <v>0</v>
      </c>
      <c r="K530" s="71">
        <v>0</v>
      </c>
      <c r="L530" s="72">
        <v>0</v>
      </c>
      <c r="M530" s="71">
        <f t="shared" si="26"/>
        <v>0</v>
      </c>
    </row>
    <row r="531" spans="1:13">
      <c r="A531" s="90">
        <v>560</v>
      </c>
      <c r="B531" s="90" t="s">
        <v>384</v>
      </c>
      <c r="C531" s="69">
        <v>465000</v>
      </c>
      <c r="D531" s="304" t="s">
        <v>380</v>
      </c>
      <c r="E531" s="304"/>
      <c r="F531" s="304"/>
      <c r="G531" s="304"/>
      <c r="H531" s="71">
        <v>5200</v>
      </c>
      <c r="I531" s="71">
        <v>0</v>
      </c>
      <c r="J531" s="71">
        <v>0</v>
      </c>
      <c r="K531" s="71">
        <v>0</v>
      </c>
      <c r="L531" s="72">
        <v>0</v>
      </c>
      <c r="M531" s="71">
        <f t="shared" si="26"/>
        <v>5200</v>
      </c>
    </row>
    <row r="532" spans="1:13">
      <c r="A532" s="90">
        <v>560</v>
      </c>
      <c r="B532" s="90">
        <v>73</v>
      </c>
      <c r="C532" s="69">
        <v>513000</v>
      </c>
      <c r="D532" s="304" t="s">
        <v>375</v>
      </c>
      <c r="E532" s="304"/>
      <c r="F532" s="304"/>
      <c r="G532" s="304"/>
      <c r="H532" s="71">
        <v>2900000</v>
      </c>
      <c r="I532" s="71">
        <v>0.36</v>
      </c>
      <c r="J532" s="71">
        <v>0</v>
      </c>
      <c r="K532" s="71">
        <v>2416600</v>
      </c>
      <c r="L532" s="72">
        <v>0.83330000000000004</v>
      </c>
      <c r="M532" s="71">
        <f t="shared" si="26"/>
        <v>2900000</v>
      </c>
    </row>
    <row r="533" spans="1:13">
      <c r="A533" s="303" t="s">
        <v>358</v>
      </c>
      <c r="B533" s="303"/>
      <c r="C533" s="75">
        <v>560</v>
      </c>
      <c r="D533" s="304"/>
      <c r="E533" s="304"/>
      <c r="F533" s="304"/>
      <c r="G533" s="304"/>
      <c r="H533" s="84">
        <f>SUM(H528:H532)</f>
        <v>4665200</v>
      </c>
      <c r="I533" s="71"/>
      <c r="J533" s="84">
        <f>SUM(J528:J532)</f>
        <v>0</v>
      </c>
      <c r="K533" s="84">
        <f>SUM(K528:K532)</f>
        <v>2416600</v>
      </c>
      <c r="L533" s="72"/>
      <c r="M533" s="71">
        <f>SUM(M528:M532)</f>
        <v>4665200</v>
      </c>
    </row>
    <row r="534" spans="1:13">
      <c r="A534" s="97" t="s">
        <v>342</v>
      </c>
      <c r="B534" s="78">
        <v>610</v>
      </c>
      <c r="C534" s="65"/>
      <c r="D534" s="98"/>
      <c r="E534" s="98"/>
      <c r="F534" s="98"/>
      <c r="G534" s="98"/>
      <c r="H534" s="99"/>
      <c r="I534" s="99"/>
      <c r="J534" s="99"/>
      <c r="K534" s="99"/>
      <c r="L534" s="101"/>
      <c r="M534" s="99"/>
    </row>
    <row r="535" spans="1:13">
      <c r="A535" s="70">
        <v>610</v>
      </c>
      <c r="B535" s="70"/>
      <c r="C535" s="69"/>
      <c r="D535" s="309"/>
      <c r="E535" s="309"/>
      <c r="F535" s="309"/>
      <c r="G535" s="309"/>
      <c r="H535" s="71"/>
      <c r="I535" s="71"/>
      <c r="J535" s="71"/>
      <c r="K535" s="71"/>
      <c r="L535" s="72"/>
      <c r="M535" s="71"/>
    </row>
    <row r="536" spans="1:13">
      <c r="A536" s="303" t="s">
        <v>358</v>
      </c>
      <c r="B536" s="303"/>
      <c r="C536" s="75">
        <v>610</v>
      </c>
      <c r="D536" s="300"/>
      <c r="E536" s="300"/>
      <c r="F536" s="300"/>
      <c r="G536" s="300"/>
      <c r="H536" s="71"/>
      <c r="I536" s="71"/>
      <c r="J536" s="71"/>
      <c r="K536" s="71"/>
      <c r="L536" s="72"/>
      <c r="M536" s="71"/>
    </row>
    <row r="537" spans="1:13">
      <c r="A537" s="78" t="s">
        <v>342</v>
      </c>
      <c r="B537" s="78">
        <v>620</v>
      </c>
      <c r="C537" s="67"/>
      <c r="D537" s="67"/>
      <c r="E537" s="67"/>
      <c r="F537" s="67"/>
      <c r="G537" s="67"/>
      <c r="H537" s="67"/>
      <c r="I537" s="80"/>
      <c r="J537" s="80"/>
      <c r="K537" s="80"/>
      <c r="L537" s="67"/>
      <c r="M537" s="67"/>
    </row>
    <row r="538" spans="1:13">
      <c r="A538" s="70">
        <v>620</v>
      </c>
      <c r="B538" s="70">
        <v>74</v>
      </c>
      <c r="C538" s="69">
        <v>424000</v>
      </c>
      <c r="D538" s="310" t="s">
        <v>370</v>
      </c>
      <c r="E538" s="310"/>
      <c r="F538" s="310"/>
      <c r="G538" s="310"/>
      <c r="H538" s="71">
        <v>570000</v>
      </c>
      <c r="I538" s="71">
        <v>0.24</v>
      </c>
      <c r="J538" s="71">
        <v>398500</v>
      </c>
      <c r="K538" s="71">
        <v>0</v>
      </c>
      <c r="L538" s="72">
        <f>J538/H538</f>
        <v>0.69912280701754403</v>
      </c>
      <c r="M538" s="71">
        <f>H538-J538</f>
        <v>171500</v>
      </c>
    </row>
    <row r="539" spans="1:13">
      <c r="A539" s="70">
        <v>620</v>
      </c>
      <c r="B539" s="70">
        <v>75</v>
      </c>
      <c r="C539" s="69">
        <v>511000</v>
      </c>
      <c r="D539" s="310" t="s">
        <v>381</v>
      </c>
      <c r="E539" s="310"/>
      <c r="F539" s="310"/>
      <c r="G539" s="310"/>
      <c r="H539" s="71">
        <v>736800</v>
      </c>
      <c r="I539" s="71">
        <v>2.5299999999999998</v>
      </c>
      <c r="J539" s="71">
        <v>0</v>
      </c>
      <c r="K539" s="71">
        <v>0</v>
      </c>
      <c r="L539" s="72">
        <f>(J539+K539)/H539</f>
        <v>0</v>
      </c>
      <c r="M539" s="71">
        <f>H539-J539-K539</f>
        <v>736800</v>
      </c>
    </row>
    <row r="540" spans="1:13">
      <c r="A540" s="70">
        <v>620</v>
      </c>
      <c r="B540" s="70">
        <v>76</v>
      </c>
      <c r="C540" s="69">
        <v>424000</v>
      </c>
      <c r="D540" s="310" t="s">
        <v>370</v>
      </c>
      <c r="E540" s="310"/>
      <c r="F540" s="310"/>
      <c r="G540" s="310"/>
      <c r="H540" s="71">
        <v>100000</v>
      </c>
      <c r="I540" s="91">
        <v>0.01</v>
      </c>
      <c r="J540" s="71">
        <v>0</v>
      </c>
      <c r="K540" s="71">
        <v>0</v>
      </c>
      <c r="L540" s="72">
        <v>0</v>
      </c>
      <c r="M540" s="71">
        <f t="shared" ref="M540:M551" si="27">H540-J540</f>
        <v>100000</v>
      </c>
    </row>
    <row r="541" spans="1:13">
      <c r="A541" s="70">
        <v>620</v>
      </c>
      <c r="B541" s="70">
        <v>77</v>
      </c>
      <c r="C541" s="69">
        <v>424000</v>
      </c>
      <c r="D541" s="310" t="s">
        <v>370</v>
      </c>
      <c r="E541" s="310"/>
      <c r="F541" s="310"/>
      <c r="G541" s="310"/>
      <c r="H541" s="71">
        <v>600000</v>
      </c>
      <c r="I541" s="71">
        <v>0.2</v>
      </c>
      <c r="J541" s="71">
        <v>88320</v>
      </c>
      <c r="K541" s="71">
        <v>0</v>
      </c>
      <c r="L541" s="72">
        <f t="shared" ref="L541:L551" si="28">J541/H541</f>
        <v>0.1472</v>
      </c>
      <c r="M541" s="71">
        <f t="shared" si="27"/>
        <v>511680</v>
      </c>
    </row>
    <row r="542" spans="1:13">
      <c r="A542" s="70">
        <v>620</v>
      </c>
      <c r="B542" s="70">
        <v>78</v>
      </c>
      <c r="C542" s="69">
        <v>483000</v>
      </c>
      <c r="D542" s="310" t="s">
        <v>385</v>
      </c>
      <c r="E542" s="310"/>
      <c r="F542" s="310"/>
      <c r="G542" s="310"/>
      <c r="H542" s="71">
        <v>3800000</v>
      </c>
      <c r="I542" s="71">
        <v>0.25</v>
      </c>
      <c r="J542" s="71">
        <v>4777865</v>
      </c>
      <c r="K542" s="71">
        <v>0</v>
      </c>
      <c r="L542" s="72">
        <f t="shared" si="28"/>
        <v>1.2573328947368401</v>
      </c>
      <c r="M542" s="71">
        <f t="shared" si="27"/>
        <v>-977865</v>
      </c>
    </row>
    <row r="543" spans="1:13">
      <c r="A543" s="70">
        <v>620</v>
      </c>
      <c r="B543" s="70">
        <v>79</v>
      </c>
      <c r="C543" s="69">
        <v>485000</v>
      </c>
      <c r="D543" s="310" t="s">
        <v>386</v>
      </c>
      <c r="E543" s="310"/>
      <c r="F543" s="310"/>
      <c r="G543" s="310"/>
      <c r="H543" s="71">
        <v>350000</v>
      </c>
      <c r="I543" s="71">
        <v>0.06</v>
      </c>
      <c r="J543" s="71">
        <v>80000</v>
      </c>
      <c r="K543" s="71">
        <v>0</v>
      </c>
      <c r="L543" s="72">
        <f t="shared" si="28"/>
        <v>0.22857142857142901</v>
      </c>
      <c r="M543" s="71">
        <f t="shared" si="27"/>
        <v>270000</v>
      </c>
    </row>
    <row r="544" spans="1:13">
      <c r="A544" s="70">
        <v>620</v>
      </c>
      <c r="B544" s="70">
        <v>80</v>
      </c>
      <c r="C544" s="69">
        <v>541000</v>
      </c>
      <c r="D544" s="310" t="s">
        <v>387</v>
      </c>
      <c r="E544" s="310"/>
      <c r="F544" s="310"/>
      <c r="G544" s="310"/>
      <c r="H544" s="71">
        <v>4500000</v>
      </c>
      <c r="I544" s="71">
        <v>0.89</v>
      </c>
      <c r="J544" s="71">
        <v>1648546.44</v>
      </c>
      <c r="K544" s="71">
        <v>0</v>
      </c>
      <c r="L544" s="72">
        <f t="shared" si="28"/>
        <v>0.36634365333333302</v>
      </c>
      <c r="M544" s="71">
        <f t="shared" si="27"/>
        <v>2851453.56</v>
      </c>
    </row>
    <row r="545" spans="1:13">
      <c r="A545" s="70">
        <v>620</v>
      </c>
      <c r="B545" s="70">
        <v>81</v>
      </c>
      <c r="C545" s="69">
        <v>424000</v>
      </c>
      <c r="D545" s="310" t="s">
        <v>370</v>
      </c>
      <c r="E545" s="310"/>
      <c r="F545" s="310"/>
      <c r="G545" s="310"/>
      <c r="H545" s="71">
        <v>10540000</v>
      </c>
      <c r="I545" s="71">
        <v>1.8</v>
      </c>
      <c r="J545" s="71">
        <v>3773700</v>
      </c>
      <c r="K545" s="71">
        <v>0</v>
      </c>
      <c r="L545" s="72">
        <f t="shared" si="28"/>
        <v>0.35803605313093001</v>
      </c>
      <c r="M545" s="71">
        <f t="shared" si="27"/>
        <v>6766300</v>
      </c>
    </row>
    <row r="546" spans="1:13">
      <c r="A546" s="70">
        <v>620</v>
      </c>
      <c r="B546" s="70">
        <v>82</v>
      </c>
      <c r="C546" s="69">
        <v>485000</v>
      </c>
      <c r="D546" s="310" t="s">
        <v>386</v>
      </c>
      <c r="E546" s="310"/>
      <c r="F546" s="310"/>
      <c r="G546" s="310"/>
      <c r="H546" s="71">
        <v>3500000</v>
      </c>
      <c r="I546" s="71">
        <v>0.42</v>
      </c>
      <c r="J546" s="71">
        <v>562135</v>
      </c>
      <c r="K546" s="71">
        <v>0</v>
      </c>
      <c r="L546" s="72">
        <f t="shared" si="28"/>
        <v>0.16061</v>
      </c>
      <c r="M546" s="71">
        <f t="shared" si="27"/>
        <v>2937865</v>
      </c>
    </row>
    <row r="547" spans="1:13">
      <c r="A547" s="70">
        <v>620</v>
      </c>
      <c r="B547" s="70">
        <v>83</v>
      </c>
      <c r="C547" s="69">
        <v>425000</v>
      </c>
      <c r="D547" s="310" t="s">
        <v>371</v>
      </c>
      <c r="E547" s="310"/>
      <c r="F547" s="310"/>
      <c r="G547" s="310"/>
      <c r="H547" s="71">
        <v>100000</v>
      </c>
      <c r="I547" s="71">
        <v>0.08</v>
      </c>
      <c r="J547" s="71">
        <v>0</v>
      </c>
      <c r="K547" s="71">
        <v>0</v>
      </c>
      <c r="L547" s="72">
        <v>0</v>
      </c>
      <c r="M547" s="71">
        <f t="shared" si="27"/>
        <v>100000</v>
      </c>
    </row>
    <row r="548" spans="1:13">
      <c r="A548" s="70">
        <v>620</v>
      </c>
      <c r="B548" s="70">
        <v>84</v>
      </c>
      <c r="C548" s="69">
        <v>451000</v>
      </c>
      <c r="D548" s="310" t="s">
        <v>383</v>
      </c>
      <c r="E548" s="310"/>
      <c r="F548" s="310"/>
      <c r="G548" s="310"/>
      <c r="H548" s="71">
        <v>8244000</v>
      </c>
      <c r="I548" s="71">
        <v>0.08</v>
      </c>
      <c r="J548" s="71">
        <v>6683600</v>
      </c>
      <c r="K548" s="71">
        <v>0</v>
      </c>
      <c r="L548" s="72">
        <f t="shared" si="28"/>
        <v>0.81072295002425998</v>
      </c>
      <c r="M548" s="71">
        <f t="shared" si="27"/>
        <v>1560400</v>
      </c>
    </row>
    <row r="549" spans="1:13">
      <c r="A549" s="70">
        <v>620</v>
      </c>
      <c r="B549" s="70" t="s">
        <v>388</v>
      </c>
      <c r="C549" s="69">
        <v>423000</v>
      </c>
      <c r="D549" s="320" t="s">
        <v>353</v>
      </c>
      <c r="E549" s="321"/>
      <c r="F549" s="321"/>
      <c r="G549" s="322"/>
      <c r="H549" s="71">
        <v>80000</v>
      </c>
      <c r="I549" s="71">
        <v>0.01</v>
      </c>
      <c r="J549" s="71">
        <v>0</v>
      </c>
      <c r="K549" s="71">
        <v>0</v>
      </c>
      <c r="L549" s="72">
        <f t="shared" si="28"/>
        <v>0</v>
      </c>
      <c r="M549" s="71">
        <f t="shared" si="27"/>
        <v>80000</v>
      </c>
    </row>
    <row r="550" spans="1:13">
      <c r="A550" s="70">
        <v>620</v>
      </c>
      <c r="B550" s="70" t="s">
        <v>389</v>
      </c>
      <c r="C550" s="69">
        <v>511000</v>
      </c>
      <c r="D550" s="320" t="s">
        <v>381</v>
      </c>
      <c r="E550" s="321"/>
      <c r="F550" s="321"/>
      <c r="G550" s="322"/>
      <c r="H550" s="71">
        <v>514000</v>
      </c>
      <c r="I550" s="71">
        <v>0.06</v>
      </c>
      <c r="J550" s="71">
        <v>0</v>
      </c>
      <c r="K550" s="71">
        <v>0</v>
      </c>
      <c r="L550" s="72">
        <f t="shared" si="28"/>
        <v>0</v>
      </c>
      <c r="M550" s="71">
        <f t="shared" si="27"/>
        <v>514000</v>
      </c>
    </row>
    <row r="551" spans="1:13">
      <c r="A551" s="70">
        <v>620</v>
      </c>
      <c r="B551" s="70" t="s">
        <v>390</v>
      </c>
      <c r="C551" s="69">
        <v>512000</v>
      </c>
      <c r="D551" s="320" t="s">
        <v>374</v>
      </c>
      <c r="E551" s="321"/>
      <c r="F551" s="321"/>
      <c r="G551" s="322"/>
      <c r="H551" s="71">
        <v>25684529</v>
      </c>
      <c r="I551" s="71">
        <v>3.23</v>
      </c>
      <c r="J551" s="71">
        <v>0</v>
      </c>
      <c r="K551" s="71">
        <v>0</v>
      </c>
      <c r="L551" s="72">
        <f t="shared" si="28"/>
        <v>0</v>
      </c>
      <c r="M551" s="71">
        <f t="shared" si="27"/>
        <v>25684529</v>
      </c>
    </row>
    <row r="552" spans="1:13">
      <c r="A552" s="303" t="s">
        <v>358</v>
      </c>
      <c r="B552" s="303"/>
      <c r="C552" s="75">
        <v>620</v>
      </c>
      <c r="D552" s="300"/>
      <c r="E552" s="300"/>
      <c r="F552" s="300"/>
      <c r="G552" s="300"/>
      <c r="H552" s="84">
        <f>SUM(H538:H551)</f>
        <v>59319329</v>
      </c>
      <c r="I552" s="71">
        <v>6.61</v>
      </c>
      <c r="J552" s="84">
        <f>SUM(J538:J551)</f>
        <v>18012666.440000001</v>
      </c>
      <c r="K552" s="71">
        <f>SUM(K538:K551)</f>
        <v>0</v>
      </c>
      <c r="L552" s="72">
        <f>(J552+K552)/H552</f>
        <v>0.30365593717353101</v>
      </c>
      <c r="M552" s="71">
        <f>H552-J552-K552</f>
        <v>41306662.560000002</v>
      </c>
    </row>
    <row r="553" spans="1:13">
      <c r="A553" s="78" t="s">
        <v>342</v>
      </c>
      <c r="B553" s="78">
        <v>630</v>
      </c>
      <c r="C553" s="67"/>
      <c r="D553" s="67"/>
      <c r="E553" s="67"/>
      <c r="F553" s="67"/>
      <c r="G553" s="67"/>
      <c r="H553" s="67"/>
      <c r="I553" s="80"/>
      <c r="J553" s="80"/>
      <c r="K553" s="80"/>
      <c r="L553" s="67"/>
      <c r="M553" s="67"/>
    </row>
    <row r="554" spans="1:13">
      <c r="A554" s="70">
        <v>630</v>
      </c>
      <c r="B554" s="70">
        <v>85</v>
      </c>
      <c r="C554" s="69">
        <v>425000</v>
      </c>
      <c r="D554" s="310" t="s">
        <v>371</v>
      </c>
      <c r="E554" s="310"/>
      <c r="F554" s="310"/>
      <c r="G554" s="310"/>
      <c r="H554" s="71">
        <v>2300000</v>
      </c>
      <c r="I554" s="71">
        <v>0.51</v>
      </c>
      <c r="J554" s="71">
        <v>1739150</v>
      </c>
      <c r="K554" s="71">
        <v>0</v>
      </c>
      <c r="L554" s="72">
        <f>J554/H554</f>
        <v>0.75615217391304301</v>
      </c>
      <c r="M554" s="71">
        <f>H554-J554</f>
        <v>560850</v>
      </c>
    </row>
    <row r="555" spans="1:13">
      <c r="A555" s="70">
        <v>630</v>
      </c>
      <c r="B555" s="70">
        <v>86</v>
      </c>
      <c r="C555" s="69">
        <v>451000</v>
      </c>
      <c r="D555" s="310" t="s">
        <v>383</v>
      </c>
      <c r="E555" s="310"/>
      <c r="F555" s="310"/>
      <c r="G555" s="310"/>
      <c r="H555" s="71">
        <v>17400000</v>
      </c>
      <c r="I555" s="71">
        <v>0.06</v>
      </c>
      <c r="J555" s="71">
        <v>10400000</v>
      </c>
      <c r="K555" s="71">
        <v>7000000</v>
      </c>
      <c r="L555" s="72">
        <f>J555/H555</f>
        <v>0.59770114942528696</v>
      </c>
      <c r="M555" s="71">
        <f t="shared" ref="M555:M559" si="29">H555-J555</f>
        <v>7000000</v>
      </c>
    </row>
    <row r="556" spans="1:13">
      <c r="A556" s="70">
        <v>630</v>
      </c>
      <c r="B556" s="70">
        <v>87</v>
      </c>
      <c r="C556" s="69">
        <v>511000</v>
      </c>
      <c r="D556" s="311" t="s">
        <v>381</v>
      </c>
      <c r="E556" s="312"/>
      <c r="F556" s="312"/>
      <c r="G556" s="313"/>
      <c r="H556" s="71">
        <v>408000</v>
      </c>
      <c r="I556" s="71">
        <v>0.05</v>
      </c>
      <c r="J556" s="71">
        <v>0</v>
      </c>
      <c r="K556" s="71">
        <v>0</v>
      </c>
      <c r="L556" s="72">
        <v>0</v>
      </c>
      <c r="M556" s="71">
        <f t="shared" si="29"/>
        <v>408000</v>
      </c>
    </row>
    <row r="557" spans="1:13">
      <c r="A557" s="70">
        <v>630</v>
      </c>
      <c r="B557" s="70">
        <v>88</v>
      </c>
      <c r="C557" s="69">
        <v>423000</v>
      </c>
      <c r="D557" s="311" t="s">
        <v>353</v>
      </c>
      <c r="E557" s="312"/>
      <c r="F557" s="312"/>
      <c r="G557" s="313"/>
      <c r="H557" s="71">
        <v>249530</v>
      </c>
      <c r="I557" s="71">
        <v>0.03</v>
      </c>
      <c r="J557" s="71">
        <v>240000</v>
      </c>
      <c r="K557" s="71">
        <v>0</v>
      </c>
      <c r="L557" s="72">
        <v>0.96179999999999999</v>
      </c>
      <c r="M557" s="71">
        <f t="shared" si="29"/>
        <v>9530</v>
      </c>
    </row>
    <row r="558" spans="1:13">
      <c r="A558" s="70">
        <v>630</v>
      </c>
      <c r="B558" s="70">
        <v>89</v>
      </c>
      <c r="C558" s="69">
        <v>511000</v>
      </c>
      <c r="D558" s="311" t="s">
        <v>381</v>
      </c>
      <c r="E558" s="312"/>
      <c r="F558" s="312"/>
      <c r="G558" s="313"/>
      <c r="H558" s="71">
        <v>1790000</v>
      </c>
      <c r="I558" s="71">
        <v>0.22</v>
      </c>
      <c r="J558" s="71">
        <v>0</v>
      </c>
      <c r="K558" s="71">
        <v>1789863</v>
      </c>
      <c r="L558" s="72"/>
      <c r="M558" s="71">
        <f t="shared" si="29"/>
        <v>1790000</v>
      </c>
    </row>
    <row r="559" spans="1:13">
      <c r="A559" s="303" t="s">
        <v>358</v>
      </c>
      <c r="B559" s="303"/>
      <c r="C559" s="75">
        <v>630</v>
      </c>
      <c r="D559" s="317"/>
      <c r="E559" s="317"/>
      <c r="F559" s="317"/>
      <c r="G559" s="317"/>
      <c r="H559" s="84">
        <f>SUM(H554:H558)</f>
        <v>22147530</v>
      </c>
      <c r="I559" s="71">
        <v>0.57999999999999996</v>
      </c>
      <c r="J559" s="84">
        <f>SUM(J554:J558)</f>
        <v>12379150</v>
      </c>
      <c r="K559" s="84">
        <f>SUM(K554:K558)</f>
        <v>8789863</v>
      </c>
      <c r="L559" s="72">
        <f>J559/H559</f>
        <v>0.55894043263515203</v>
      </c>
      <c r="M559" s="71">
        <f t="shared" si="29"/>
        <v>9768380</v>
      </c>
    </row>
    <row r="560" spans="1:13">
      <c r="A560" s="78" t="s">
        <v>342</v>
      </c>
      <c r="B560" s="88">
        <v>640</v>
      </c>
      <c r="C560" s="67"/>
      <c r="D560" s="98"/>
      <c r="E560" s="98"/>
      <c r="F560" s="98"/>
      <c r="G560" s="98"/>
      <c r="H560" s="67"/>
      <c r="I560" s="80"/>
      <c r="J560" s="80"/>
      <c r="K560" s="80"/>
      <c r="L560" s="67"/>
      <c r="M560" s="67"/>
    </row>
    <row r="561" spans="1:13">
      <c r="A561" s="70">
        <v>640</v>
      </c>
      <c r="B561" s="70">
        <v>90</v>
      </c>
      <c r="C561" s="69">
        <v>423000</v>
      </c>
      <c r="D561" s="310" t="s">
        <v>353</v>
      </c>
      <c r="E561" s="310"/>
      <c r="F561" s="310"/>
      <c r="G561" s="310"/>
      <c r="H561" s="71">
        <v>90000</v>
      </c>
      <c r="I561" s="71">
        <v>0.01</v>
      </c>
      <c r="J561" s="71">
        <v>0</v>
      </c>
      <c r="K561" s="71">
        <v>0</v>
      </c>
      <c r="L561" s="72">
        <f>J561/H561</f>
        <v>0</v>
      </c>
      <c r="M561" s="71">
        <f>H561-J561</f>
        <v>90000</v>
      </c>
    </row>
    <row r="562" spans="1:13">
      <c r="A562" s="70">
        <v>640</v>
      </c>
      <c r="B562" s="70">
        <v>91</v>
      </c>
      <c r="C562" s="69">
        <v>425000</v>
      </c>
      <c r="D562" s="310" t="s">
        <v>371</v>
      </c>
      <c r="E562" s="310"/>
      <c r="F562" s="310"/>
      <c r="G562" s="310"/>
      <c r="H562" s="71">
        <v>1860000</v>
      </c>
      <c r="I562" s="71">
        <v>0.27</v>
      </c>
      <c r="J562" s="71">
        <v>122384.5</v>
      </c>
      <c r="K562" s="71">
        <v>0</v>
      </c>
      <c r="L562" s="72">
        <f>J562/H562</f>
        <v>6.5798118279569898E-2</v>
      </c>
      <c r="M562" s="71">
        <f>H562-J562</f>
        <v>1737615.5</v>
      </c>
    </row>
    <row r="563" spans="1:13">
      <c r="A563" s="70">
        <v>640</v>
      </c>
      <c r="B563" s="70">
        <v>92</v>
      </c>
      <c r="C563" s="69">
        <v>511000</v>
      </c>
      <c r="D563" s="310" t="s">
        <v>381</v>
      </c>
      <c r="E563" s="310"/>
      <c r="F563" s="310"/>
      <c r="G563" s="310"/>
      <c r="H563" s="71">
        <v>150000</v>
      </c>
      <c r="I563" s="71">
        <v>0.44</v>
      </c>
      <c r="J563" s="71">
        <v>0</v>
      </c>
      <c r="K563" s="71">
        <v>0</v>
      </c>
      <c r="L563" s="72">
        <f>J563/H563</f>
        <v>0</v>
      </c>
      <c r="M563" s="71">
        <f>H563-J563</f>
        <v>150000</v>
      </c>
    </row>
    <row r="564" spans="1:13">
      <c r="A564" s="318" t="s">
        <v>358</v>
      </c>
      <c r="B564" s="319"/>
      <c r="C564" s="75">
        <v>640</v>
      </c>
      <c r="D564" s="300"/>
      <c r="E564" s="300"/>
      <c r="F564" s="300"/>
      <c r="G564" s="300"/>
      <c r="H564" s="84">
        <f>SUM(H561:H563)</f>
        <v>2100000</v>
      </c>
      <c r="I564" s="71">
        <v>0.73</v>
      </c>
      <c r="J564" s="84">
        <f>SUM(J561:J563)</f>
        <v>122384.5</v>
      </c>
      <c r="K564" s="71">
        <v>0</v>
      </c>
      <c r="L564" s="72">
        <f>J564/H564</f>
        <v>5.82783333333333E-2</v>
      </c>
      <c r="M564" s="71">
        <f>H564-J564</f>
        <v>1977615.5</v>
      </c>
    </row>
    <row r="565" spans="1:13">
      <c r="A565" s="97" t="s">
        <v>342</v>
      </c>
      <c r="B565" s="78">
        <v>660</v>
      </c>
      <c r="C565" s="65"/>
      <c r="D565" s="68"/>
      <c r="E565" s="68"/>
      <c r="F565" s="68"/>
      <c r="G565" s="68"/>
      <c r="H565" s="99"/>
      <c r="I565" s="99"/>
      <c r="J565" s="99"/>
      <c r="K565" s="99"/>
      <c r="L565" s="101"/>
      <c r="M565" s="99"/>
    </row>
    <row r="566" spans="1:13">
      <c r="A566" s="70">
        <v>660</v>
      </c>
      <c r="B566" s="70">
        <v>93</v>
      </c>
      <c r="C566" s="69">
        <v>426000</v>
      </c>
      <c r="D566" s="317" t="s">
        <v>372</v>
      </c>
      <c r="E566" s="317"/>
      <c r="F566" s="317"/>
      <c r="G566" s="317"/>
      <c r="H566" s="71">
        <v>1304000</v>
      </c>
      <c r="I566" s="71">
        <v>0.22</v>
      </c>
      <c r="J566" s="71">
        <v>0</v>
      </c>
      <c r="K566" s="71">
        <v>0</v>
      </c>
      <c r="L566" s="72">
        <v>0</v>
      </c>
      <c r="M566" s="71">
        <f>H566-J566</f>
        <v>1304000</v>
      </c>
    </row>
    <row r="567" spans="1:13">
      <c r="A567" s="70">
        <v>660</v>
      </c>
      <c r="B567" s="70">
        <v>94</v>
      </c>
      <c r="C567" s="69">
        <v>511000</v>
      </c>
      <c r="D567" s="323" t="s">
        <v>381</v>
      </c>
      <c r="E567" s="324"/>
      <c r="F567" s="324"/>
      <c r="G567" s="325"/>
      <c r="H567" s="71">
        <v>4800000</v>
      </c>
      <c r="I567" s="71">
        <v>0.2</v>
      </c>
      <c r="J567" s="71">
        <v>1793016</v>
      </c>
      <c r="K567" s="71">
        <v>0</v>
      </c>
      <c r="L567" s="72">
        <f>K567/H567</f>
        <v>0</v>
      </c>
      <c r="M567" s="71">
        <f>H567-J567-K567</f>
        <v>3006984</v>
      </c>
    </row>
    <row r="568" spans="1:13">
      <c r="A568" s="303" t="s">
        <v>358</v>
      </c>
      <c r="B568" s="303"/>
      <c r="C568" s="75">
        <v>660</v>
      </c>
      <c r="D568" s="300"/>
      <c r="E568" s="300"/>
      <c r="F568" s="300"/>
      <c r="G568" s="300"/>
      <c r="H568" s="84">
        <f>SUM(H566+H567)</f>
        <v>6104000</v>
      </c>
      <c r="I568" s="71">
        <v>0.43</v>
      </c>
      <c r="J568" s="84">
        <v>1793016</v>
      </c>
      <c r="K568" s="71">
        <f>SUM(K567)</f>
        <v>0</v>
      </c>
      <c r="L568" s="72">
        <f>K568/H568</f>
        <v>0</v>
      </c>
      <c r="M568" s="71">
        <f>H568-J568-K568</f>
        <v>4310984</v>
      </c>
    </row>
    <row r="569" spans="1:13">
      <c r="A569" s="78" t="s">
        <v>342</v>
      </c>
      <c r="B569" s="78">
        <v>721</v>
      </c>
      <c r="C569" s="67"/>
      <c r="D569" s="67"/>
      <c r="E569" s="67"/>
      <c r="F569" s="67"/>
      <c r="G569" s="67"/>
      <c r="H569" s="67"/>
      <c r="I569" s="80"/>
      <c r="J569" s="80"/>
      <c r="K569" s="80"/>
      <c r="L569" s="67"/>
      <c r="M569" s="67"/>
    </row>
    <row r="570" spans="1:13">
      <c r="A570" s="70">
        <v>721</v>
      </c>
      <c r="B570" s="70">
        <v>95</v>
      </c>
      <c r="C570" s="69">
        <v>424000</v>
      </c>
      <c r="D570" s="310" t="s">
        <v>370</v>
      </c>
      <c r="E570" s="310"/>
      <c r="F570" s="310"/>
      <c r="G570" s="310"/>
      <c r="H570" s="71">
        <v>600000</v>
      </c>
      <c r="I570" s="71">
        <v>0.1</v>
      </c>
      <c r="J570" s="71">
        <v>374999.98</v>
      </c>
      <c r="K570" s="71">
        <v>0</v>
      </c>
      <c r="L570" s="72">
        <f>J570/H570</f>
        <v>0.62499996666666702</v>
      </c>
      <c r="M570" s="71">
        <f>H570-J570</f>
        <v>225000.02</v>
      </c>
    </row>
    <row r="571" spans="1:13">
      <c r="A571" s="303" t="s">
        <v>358</v>
      </c>
      <c r="B571" s="303"/>
      <c r="C571" s="75">
        <v>721</v>
      </c>
      <c r="D571" s="317"/>
      <c r="E571" s="317"/>
      <c r="F571" s="317"/>
      <c r="G571" s="317"/>
      <c r="H571" s="84">
        <f>SUM(H570)</f>
        <v>600000</v>
      </c>
      <c r="I571" s="71">
        <v>0.1</v>
      </c>
      <c r="J571" s="84">
        <f>SUM(J570)</f>
        <v>374999.98</v>
      </c>
      <c r="K571" s="71">
        <v>0</v>
      </c>
      <c r="L571" s="72">
        <f>J571/H571</f>
        <v>0.62499996666666702</v>
      </c>
      <c r="M571" s="71">
        <f>H571-J571</f>
        <v>225000.02</v>
      </c>
    </row>
    <row r="572" spans="1:13">
      <c r="A572" s="78" t="s">
        <v>342</v>
      </c>
      <c r="B572" s="78">
        <v>740</v>
      </c>
      <c r="C572" s="67"/>
      <c r="D572" s="67"/>
      <c r="E572" s="67"/>
      <c r="F572" s="67"/>
      <c r="G572" s="67"/>
      <c r="H572" s="80"/>
      <c r="I572" s="80"/>
      <c r="J572" s="80"/>
      <c r="K572" s="80"/>
      <c r="L572" s="67"/>
      <c r="M572" s="67"/>
    </row>
    <row r="573" spans="1:13">
      <c r="A573" s="70">
        <v>740</v>
      </c>
      <c r="B573" s="70">
        <v>96</v>
      </c>
      <c r="C573" s="69">
        <v>464000</v>
      </c>
      <c r="D573" s="310" t="s">
        <v>391</v>
      </c>
      <c r="E573" s="310"/>
      <c r="F573" s="310"/>
      <c r="G573" s="310"/>
      <c r="H573" s="71">
        <v>3200000</v>
      </c>
      <c r="I573" s="71">
        <v>0.34</v>
      </c>
      <c r="J573" s="71">
        <v>750001.74</v>
      </c>
      <c r="K573" s="71">
        <v>0</v>
      </c>
      <c r="L573" s="72">
        <f>J573/H573</f>
        <v>0.23437554375</v>
      </c>
      <c r="M573" s="71">
        <f>H573-J573</f>
        <v>2449998.2599999998</v>
      </c>
    </row>
    <row r="574" spans="1:13">
      <c r="A574" s="106"/>
      <c r="B574" s="103"/>
      <c r="C574" s="69"/>
      <c r="D574" s="297"/>
      <c r="E574" s="298"/>
      <c r="F574" s="298"/>
      <c r="G574" s="299"/>
      <c r="H574" s="71"/>
      <c r="I574" s="71"/>
      <c r="J574" s="71"/>
      <c r="K574" s="71"/>
      <c r="L574" s="72"/>
      <c r="M574" s="71"/>
    </row>
    <row r="575" spans="1:13">
      <c r="A575" s="318" t="s">
        <v>358</v>
      </c>
      <c r="B575" s="319"/>
      <c r="C575" s="75">
        <v>740</v>
      </c>
      <c r="D575" s="314"/>
      <c r="E575" s="315"/>
      <c r="F575" s="315"/>
      <c r="G575" s="316"/>
      <c r="H575" s="84">
        <f>H573+H574</f>
        <v>3200000</v>
      </c>
      <c r="I575" s="71">
        <v>0.77</v>
      </c>
      <c r="J575" s="84">
        <f>J573</f>
        <v>750001.74</v>
      </c>
      <c r="K575" s="71">
        <v>0</v>
      </c>
      <c r="L575" s="72">
        <f>J575/H575</f>
        <v>0.23437554375</v>
      </c>
      <c r="M575" s="71">
        <f>H575-J575</f>
        <v>2449998.2599999998</v>
      </c>
    </row>
    <row r="576" spans="1:13">
      <c r="A576" s="78" t="s">
        <v>342</v>
      </c>
      <c r="B576" s="78">
        <v>810</v>
      </c>
      <c r="C576" s="67"/>
      <c r="D576" s="67"/>
      <c r="E576" s="67"/>
      <c r="F576" s="67"/>
      <c r="G576" s="67"/>
      <c r="H576" s="67"/>
      <c r="I576" s="80"/>
      <c r="J576" s="80"/>
      <c r="K576" s="80"/>
      <c r="L576" s="67"/>
      <c r="M576" s="67"/>
    </row>
    <row r="577" spans="1:13">
      <c r="A577" s="70">
        <v>810</v>
      </c>
      <c r="B577" s="70">
        <v>97</v>
      </c>
      <c r="C577" s="69">
        <v>481000</v>
      </c>
      <c r="D577" s="310" t="s">
        <v>354</v>
      </c>
      <c r="E577" s="310"/>
      <c r="F577" s="310"/>
      <c r="G577" s="310"/>
      <c r="H577" s="71">
        <v>19430000</v>
      </c>
      <c r="I577" s="71">
        <v>3.25</v>
      </c>
      <c r="J577" s="71">
        <v>12039436.24</v>
      </c>
      <c r="K577" s="71">
        <v>0</v>
      </c>
      <c r="L577" s="72">
        <f>J577/H577</f>
        <v>0.61963130416881096</v>
      </c>
      <c r="M577" s="71">
        <f>H577-J577</f>
        <v>7390563.7599999998</v>
      </c>
    </row>
    <row r="578" spans="1:13">
      <c r="A578" s="70">
        <v>810</v>
      </c>
      <c r="B578" s="70" t="s">
        <v>392</v>
      </c>
      <c r="C578" s="69">
        <v>511000</v>
      </c>
      <c r="D578" s="297" t="s">
        <v>381</v>
      </c>
      <c r="E578" s="298"/>
      <c r="F578" s="298"/>
      <c r="G578" s="299"/>
      <c r="H578" s="71">
        <v>11864705</v>
      </c>
      <c r="I578" s="71">
        <v>0.06</v>
      </c>
      <c r="J578" s="71">
        <v>0</v>
      </c>
      <c r="K578" s="71">
        <v>0</v>
      </c>
      <c r="L578" s="72">
        <v>0</v>
      </c>
      <c r="M578" s="71">
        <f>H578-J578</f>
        <v>11864705</v>
      </c>
    </row>
    <row r="579" spans="1:13">
      <c r="A579" s="303" t="s">
        <v>358</v>
      </c>
      <c r="B579" s="303"/>
      <c r="C579" s="75">
        <v>810</v>
      </c>
      <c r="D579" s="300"/>
      <c r="E579" s="300"/>
      <c r="F579" s="300"/>
      <c r="G579" s="300"/>
      <c r="H579" s="84">
        <f>H577+H578</f>
        <v>31294705</v>
      </c>
      <c r="I579" s="71">
        <v>3.32</v>
      </c>
      <c r="J579" s="84">
        <f>J577</f>
        <v>12039436.24</v>
      </c>
      <c r="K579" s="71">
        <v>0</v>
      </c>
      <c r="L579" s="72">
        <f>J579/H579</f>
        <v>0.384711606643999</v>
      </c>
      <c r="M579" s="71">
        <f>H579-J579</f>
        <v>19255268.760000002</v>
      </c>
    </row>
    <row r="580" spans="1:13">
      <c r="A580" s="78" t="s">
        <v>342</v>
      </c>
      <c r="B580" s="78">
        <v>820</v>
      </c>
      <c r="C580" s="67"/>
      <c r="D580" s="67"/>
      <c r="E580" s="67"/>
      <c r="F580" s="67"/>
      <c r="G580" s="67"/>
      <c r="H580" s="67"/>
      <c r="I580" s="80"/>
      <c r="J580" s="80"/>
      <c r="K580" s="80"/>
      <c r="L580" s="67"/>
      <c r="M580" s="67"/>
    </row>
    <row r="581" spans="1:13">
      <c r="A581" s="70">
        <v>820</v>
      </c>
      <c r="B581" s="70">
        <v>99</v>
      </c>
      <c r="C581" s="69">
        <v>463000</v>
      </c>
      <c r="D581" s="310" t="s">
        <v>364</v>
      </c>
      <c r="E581" s="310"/>
      <c r="F581" s="310"/>
      <c r="G581" s="310"/>
      <c r="H581" s="71">
        <v>260000</v>
      </c>
      <c r="I581" s="71">
        <v>0</v>
      </c>
      <c r="J581" s="71">
        <v>145833.31</v>
      </c>
      <c r="K581" s="71">
        <v>0</v>
      </c>
      <c r="L581" s="72">
        <f>J581/H581</f>
        <v>0.56089734615384601</v>
      </c>
      <c r="M581" s="71">
        <f>H581-J581</f>
        <v>114166.69</v>
      </c>
    </row>
    <row r="582" spans="1:13">
      <c r="A582" s="70">
        <v>820</v>
      </c>
      <c r="B582" s="70" t="s">
        <v>393</v>
      </c>
      <c r="C582" s="69">
        <v>511000</v>
      </c>
      <c r="D582" s="297" t="s">
        <v>381</v>
      </c>
      <c r="E582" s="298"/>
      <c r="F582" s="298"/>
      <c r="G582" s="299"/>
      <c r="H582" s="71">
        <v>500000</v>
      </c>
      <c r="I582" s="71">
        <v>1.4</v>
      </c>
      <c r="J582" s="71">
        <v>0</v>
      </c>
      <c r="K582" s="71">
        <v>0</v>
      </c>
      <c r="L582" s="72">
        <f>(J582+K582)/H582</f>
        <v>0</v>
      </c>
      <c r="M582" s="71">
        <f>H582-J582-K582</f>
        <v>500000</v>
      </c>
    </row>
    <row r="583" spans="1:13">
      <c r="A583" s="70"/>
      <c r="B583" s="70"/>
      <c r="C583" s="69"/>
      <c r="D583" s="297"/>
      <c r="E583" s="298"/>
      <c r="F583" s="298"/>
      <c r="G583" s="299"/>
      <c r="H583" s="71"/>
      <c r="I583" s="71"/>
      <c r="J583" s="71"/>
      <c r="K583" s="71"/>
      <c r="L583" s="72"/>
      <c r="M583" s="71"/>
    </row>
    <row r="584" spans="1:13">
      <c r="A584" s="70"/>
      <c r="B584" s="70"/>
      <c r="C584" s="69"/>
      <c r="D584" s="311"/>
      <c r="E584" s="312"/>
      <c r="F584" s="312"/>
      <c r="G584" s="313"/>
      <c r="H584" s="71"/>
      <c r="I584" s="71"/>
      <c r="J584" s="71"/>
      <c r="K584" s="71"/>
      <c r="L584" s="72"/>
      <c r="M584" s="71"/>
    </row>
    <row r="585" spans="1:13">
      <c r="A585" s="303" t="s">
        <v>358</v>
      </c>
      <c r="B585" s="303"/>
      <c r="C585" s="75">
        <v>820</v>
      </c>
      <c r="D585" s="300"/>
      <c r="E585" s="300"/>
      <c r="F585" s="300"/>
      <c r="G585" s="300"/>
      <c r="H585" s="84">
        <f>SUM(H581:H584)</f>
        <v>760000</v>
      </c>
      <c r="I585" s="71">
        <v>1.49</v>
      </c>
      <c r="J585" s="84">
        <f>SUM(J581:J584)</f>
        <v>145833.31</v>
      </c>
      <c r="K585" s="71">
        <f>SUM(K581:K584)</f>
        <v>0</v>
      </c>
      <c r="L585" s="72">
        <f>J585/H585</f>
        <v>0.19188593421052599</v>
      </c>
      <c r="M585" s="71">
        <f>H585-J585-K585</f>
        <v>614166.68999999994</v>
      </c>
    </row>
    <row r="586" spans="1:13">
      <c r="A586" s="78" t="s">
        <v>342</v>
      </c>
      <c r="B586" s="78">
        <v>830</v>
      </c>
      <c r="C586" s="67"/>
      <c r="D586" s="67"/>
      <c r="E586" s="67"/>
      <c r="F586" s="67"/>
      <c r="G586" s="67"/>
      <c r="H586" s="67"/>
      <c r="I586" s="80"/>
      <c r="J586" s="80"/>
      <c r="K586" s="80"/>
      <c r="L586" s="67"/>
      <c r="M586" s="67"/>
    </row>
    <row r="587" spans="1:13">
      <c r="A587" s="70">
        <v>830</v>
      </c>
      <c r="B587" s="70">
        <v>100</v>
      </c>
      <c r="C587" s="69">
        <v>454000</v>
      </c>
      <c r="D587" s="310" t="s">
        <v>394</v>
      </c>
      <c r="E587" s="310"/>
      <c r="F587" s="310"/>
      <c r="G587" s="310"/>
      <c r="H587" s="71">
        <v>500000</v>
      </c>
      <c r="I587" s="71">
        <v>0.34</v>
      </c>
      <c r="J587" s="71">
        <v>0</v>
      </c>
      <c r="K587" s="71">
        <v>0</v>
      </c>
      <c r="L587" s="72">
        <f>J587/H587</f>
        <v>0</v>
      </c>
      <c r="M587" s="71">
        <f>H587-J587</f>
        <v>500000</v>
      </c>
    </row>
    <row r="588" spans="1:13">
      <c r="A588" s="303" t="s">
        <v>358</v>
      </c>
      <c r="B588" s="303"/>
      <c r="C588" s="75">
        <v>830</v>
      </c>
      <c r="D588" s="300"/>
      <c r="E588" s="300"/>
      <c r="F588" s="300"/>
      <c r="G588" s="300"/>
      <c r="H588" s="84">
        <v>500000</v>
      </c>
      <c r="I588" s="71">
        <v>0.45</v>
      </c>
      <c r="J588" s="71">
        <v>0</v>
      </c>
      <c r="K588" s="71">
        <v>0</v>
      </c>
      <c r="L588" s="72">
        <f>J588/H588</f>
        <v>0</v>
      </c>
      <c r="M588" s="71">
        <f>H588-J588</f>
        <v>500000</v>
      </c>
    </row>
    <row r="589" spans="1:13">
      <c r="A589" s="97" t="s">
        <v>342</v>
      </c>
      <c r="B589" s="78">
        <v>860</v>
      </c>
      <c r="C589" s="65"/>
      <c r="D589" s="68"/>
      <c r="E589" s="68"/>
      <c r="F589" s="68"/>
      <c r="G589" s="68"/>
      <c r="H589" s="99"/>
      <c r="I589" s="99"/>
      <c r="J589" s="99"/>
      <c r="K589" s="99"/>
      <c r="L589" s="101"/>
      <c r="M589" s="99"/>
    </row>
    <row r="590" spans="1:13">
      <c r="A590" s="70">
        <v>860</v>
      </c>
      <c r="B590" s="70">
        <v>101</v>
      </c>
      <c r="C590" s="69">
        <v>481000</v>
      </c>
      <c r="D590" s="297" t="s">
        <v>354</v>
      </c>
      <c r="E590" s="298"/>
      <c r="F590" s="298"/>
      <c r="G590" s="299"/>
      <c r="H590" s="71">
        <v>200000</v>
      </c>
      <c r="I590" s="71">
        <v>0.08</v>
      </c>
      <c r="J590" s="71">
        <v>100000</v>
      </c>
      <c r="K590" s="71">
        <v>0</v>
      </c>
      <c r="L590" s="72">
        <v>0</v>
      </c>
      <c r="M590" s="71">
        <f>H590-J590-K590</f>
        <v>100000</v>
      </c>
    </row>
    <row r="591" spans="1:13">
      <c r="A591" s="305" t="s">
        <v>358</v>
      </c>
      <c r="B591" s="305"/>
      <c r="C591" s="75">
        <v>860</v>
      </c>
      <c r="D591" s="300"/>
      <c r="E591" s="300"/>
      <c r="F591" s="300"/>
      <c r="G591" s="300"/>
      <c r="H591" s="107">
        <v>200000</v>
      </c>
      <c r="I591" s="71">
        <v>0.09</v>
      </c>
      <c r="J591" s="84">
        <v>100000</v>
      </c>
      <c r="K591" s="71">
        <v>0</v>
      </c>
      <c r="L591" s="72">
        <v>0</v>
      </c>
      <c r="M591" s="71">
        <f>H591-J591-K591</f>
        <v>100000</v>
      </c>
    </row>
    <row r="592" spans="1:13">
      <c r="A592" s="108" t="s">
        <v>342</v>
      </c>
      <c r="B592" s="108"/>
      <c r="C592" s="65"/>
      <c r="D592" s="68"/>
      <c r="E592" s="68"/>
      <c r="F592" s="68"/>
      <c r="G592" s="68"/>
      <c r="H592" s="99"/>
      <c r="I592" s="99"/>
      <c r="J592" s="99"/>
      <c r="K592" s="99"/>
      <c r="L592" s="101"/>
      <c r="M592" s="99"/>
    </row>
    <row r="593" spans="1:13">
      <c r="A593" s="109"/>
      <c r="B593" s="109"/>
      <c r="C593" s="69"/>
      <c r="D593" s="309"/>
      <c r="E593" s="309"/>
      <c r="F593" s="309"/>
      <c r="G593" s="309"/>
      <c r="H593" s="71"/>
      <c r="I593" s="71"/>
      <c r="J593" s="71"/>
      <c r="K593" s="71"/>
      <c r="L593" s="72"/>
      <c r="M593" s="71"/>
    </row>
    <row r="594" spans="1:13">
      <c r="A594" s="326" t="s">
        <v>358</v>
      </c>
      <c r="B594" s="327"/>
      <c r="C594" s="75"/>
      <c r="D594" s="314"/>
      <c r="E594" s="315"/>
      <c r="F594" s="315"/>
      <c r="G594" s="316"/>
      <c r="H594" s="71"/>
      <c r="I594" s="71"/>
      <c r="J594" s="71"/>
      <c r="K594" s="71"/>
      <c r="L594" s="72"/>
      <c r="M594" s="71"/>
    </row>
    <row r="595" spans="1:13">
      <c r="A595" s="78" t="s">
        <v>342</v>
      </c>
      <c r="B595" s="78">
        <v>912</v>
      </c>
      <c r="C595" s="67"/>
      <c r="D595" s="67"/>
      <c r="E595" s="67"/>
      <c r="F595" s="67"/>
      <c r="G595" s="67"/>
      <c r="H595" s="67"/>
      <c r="I595" s="80"/>
      <c r="J595" s="80"/>
      <c r="K595" s="80"/>
      <c r="L595" s="67"/>
      <c r="M595" s="67"/>
    </row>
    <row r="596" spans="1:13">
      <c r="A596" s="70">
        <v>912</v>
      </c>
      <c r="B596" s="70">
        <v>102</v>
      </c>
      <c r="C596" s="69">
        <v>463000</v>
      </c>
      <c r="D596" s="310" t="s">
        <v>364</v>
      </c>
      <c r="E596" s="310"/>
      <c r="F596" s="310"/>
      <c r="G596" s="310"/>
      <c r="H596" s="71">
        <v>43800000</v>
      </c>
      <c r="I596" s="71">
        <v>7.35</v>
      </c>
      <c r="J596" s="71">
        <v>25595941.809999999</v>
      </c>
      <c r="K596" s="71">
        <v>0</v>
      </c>
      <c r="L596" s="72">
        <f>J596/H596</f>
        <v>0.58438223310502302</v>
      </c>
      <c r="M596" s="71">
        <f>H596-J596</f>
        <v>18204058.190000001</v>
      </c>
    </row>
    <row r="597" spans="1:13">
      <c r="A597" s="70">
        <v>912</v>
      </c>
      <c r="B597" s="70">
        <v>103</v>
      </c>
      <c r="C597" s="69">
        <v>472000</v>
      </c>
      <c r="D597" s="310" t="s">
        <v>362</v>
      </c>
      <c r="E597" s="310"/>
      <c r="F597" s="310"/>
      <c r="G597" s="310"/>
      <c r="H597" s="71">
        <v>11000000</v>
      </c>
      <c r="I597" s="71">
        <v>2.2400000000000002</v>
      </c>
      <c r="J597" s="71">
        <v>9361306.9299999997</v>
      </c>
      <c r="K597" s="71">
        <v>0</v>
      </c>
      <c r="L597" s="72">
        <f>J597/H597</f>
        <v>0.85102790272727302</v>
      </c>
      <c r="M597" s="71">
        <f>H597-J597</f>
        <v>1638693.07</v>
      </c>
    </row>
    <row r="598" spans="1:13">
      <c r="A598" s="328" t="s">
        <v>358</v>
      </c>
      <c r="B598" s="329"/>
      <c r="C598" s="75">
        <v>912</v>
      </c>
      <c r="D598" s="300"/>
      <c r="E598" s="300"/>
      <c r="F598" s="300"/>
      <c r="G598" s="300"/>
      <c r="H598" s="84">
        <f>SUM(H596:H597)</f>
        <v>54800000</v>
      </c>
      <c r="I598" s="71">
        <v>9.98</v>
      </c>
      <c r="J598" s="84">
        <f>SUM(J596:J597)</f>
        <v>34957248.740000002</v>
      </c>
      <c r="K598" s="71">
        <v>0</v>
      </c>
      <c r="L598" s="72">
        <f>J598/H598</f>
        <v>0.63790599890510902</v>
      </c>
      <c r="M598" s="71">
        <f>H598-J598</f>
        <v>19842751.260000002</v>
      </c>
    </row>
    <row r="599" spans="1:13">
      <c r="A599" s="78" t="s">
        <v>342</v>
      </c>
      <c r="B599" s="78">
        <v>920</v>
      </c>
      <c r="C599" s="67"/>
      <c r="D599" s="67"/>
      <c r="E599" s="67"/>
      <c r="F599" s="67"/>
      <c r="G599" s="67"/>
      <c r="H599" s="67"/>
      <c r="I599" s="80"/>
      <c r="J599" s="80"/>
      <c r="K599" s="80"/>
      <c r="L599" s="67"/>
      <c r="M599" s="67"/>
    </row>
    <row r="600" spans="1:13">
      <c r="A600" s="70">
        <v>920</v>
      </c>
      <c r="B600" s="70">
        <v>104</v>
      </c>
      <c r="C600" s="69">
        <v>463000</v>
      </c>
      <c r="D600" s="310" t="s">
        <v>364</v>
      </c>
      <c r="E600" s="310"/>
      <c r="F600" s="310"/>
      <c r="G600" s="310"/>
      <c r="H600" s="71">
        <v>11000000</v>
      </c>
      <c r="I600" s="71">
        <v>1.81</v>
      </c>
      <c r="J600" s="71">
        <v>6497185.0999999996</v>
      </c>
      <c r="K600" s="71">
        <v>0</v>
      </c>
      <c r="L600" s="72">
        <f>J600/H600</f>
        <v>0.59065319090909096</v>
      </c>
      <c r="M600" s="71">
        <f>H600-J600</f>
        <v>4502814.9000000004</v>
      </c>
    </row>
    <row r="601" spans="1:13">
      <c r="A601" s="70">
        <v>920</v>
      </c>
      <c r="B601" s="70" t="s">
        <v>395</v>
      </c>
      <c r="C601" s="69">
        <v>465000</v>
      </c>
      <c r="D601" s="310" t="s">
        <v>396</v>
      </c>
      <c r="E601" s="310"/>
      <c r="F601" s="310"/>
      <c r="G601" s="310"/>
      <c r="H601" s="71">
        <v>1552368</v>
      </c>
      <c r="I601" s="71">
        <v>1.1100000000000001</v>
      </c>
      <c r="J601" s="71">
        <v>0</v>
      </c>
      <c r="K601" s="71">
        <v>0</v>
      </c>
      <c r="L601" s="72">
        <f>J601/H601</f>
        <v>0</v>
      </c>
      <c r="M601" s="71">
        <f>H601-J601</f>
        <v>1552368</v>
      </c>
    </row>
    <row r="602" spans="1:13">
      <c r="A602" s="70">
        <v>920</v>
      </c>
      <c r="B602" s="70">
        <v>105</v>
      </c>
      <c r="C602" s="69">
        <v>472000</v>
      </c>
      <c r="D602" s="311" t="s">
        <v>362</v>
      </c>
      <c r="E602" s="312"/>
      <c r="F602" s="312"/>
      <c r="G602" s="313"/>
      <c r="H602" s="71">
        <v>5484000</v>
      </c>
      <c r="I602" s="71">
        <v>0.69</v>
      </c>
      <c r="J602" s="71">
        <v>5291173.49</v>
      </c>
      <c r="K602" s="71"/>
      <c r="L602" s="72">
        <f>J602/H602</f>
        <v>0.964838346097739</v>
      </c>
      <c r="M602" s="71">
        <f>H602-J602</f>
        <v>192826.51</v>
      </c>
    </row>
    <row r="603" spans="1:13">
      <c r="A603" s="75" t="s">
        <v>358</v>
      </c>
      <c r="B603" s="76"/>
      <c r="C603" s="75">
        <v>920</v>
      </c>
      <c r="D603" s="300"/>
      <c r="E603" s="300"/>
      <c r="F603" s="300"/>
      <c r="G603" s="300"/>
      <c r="H603" s="84">
        <f>SUM(H600:H602)</f>
        <v>18036368</v>
      </c>
      <c r="I603" s="71">
        <v>2.8</v>
      </c>
      <c r="J603" s="84">
        <f>SUM(J600:J602)</f>
        <v>11788358.59</v>
      </c>
      <c r="K603" s="71">
        <v>0</v>
      </c>
      <c r="L603" s="72">
        <f>J603/H603</f>
        <v>0.653588271762918</v>
      </c>
      <c r="M603" s="71">
        <f>H603-J603</f>
        <v>6248009.4100000001</v>
      </c>
    </row>
    <row r="604" spans="1:13">
      <c r="A604" s="68"/>
      <c r="B604" s="68"/>
      <c r="C604" s="67"/>
      <c r="D604" s="67"/>
      <c r="E604" s="67"/>
      <c r="F604" s="67"/>
      <c r="G604" s="67"/>
      <c r="H604" s="67"/>
      <c r="I604" s="80"/>
      <c r="J604" s="80"/>
      <c r="K604" s="80"/>
      <c r="L604" s="67"/>
      <c r="M604" s="67"/>
    </row>
    <row r="605" spans="1:13">
      <c r="A605" s="88" t="s">
        <v>361</v>
      </c>
      <c r="B605" s="78" t="s">
        <v>397</v>
      </c>
      <c r="C605" s="79" t="s">
        <v>398</v>
      </c>
      <c r="D605" s="67"/>
      <c r="E605" s="67"/>
      <c r="F605" s="67"/>
      <c r="G605" s="67"/>
      <c r="H605" s="67"/>
      <c r="I605" s="80"/>
      <c r="J605" s="80"/>
      <c r="K605" s="80"/>
      <c r="L605" s="67"/>
      <c r="M605" s="67"/>
    </row>
    <row r="606" spans="1:13">
      <c r="A606" s="78" t="s">
        <v>342</v>
      </c>
      <c r="B606" s="78">
        <v>820</v>
      </c>
      <c r="C606" s="79" t="s">
        <v>334</v>
      </c>
      <c r="D606" s="67"/>
      <c r="E606" s="67"/>
      <c r="F606" s="67"/>
      <c r="G606" s="67"/>
      <c r="H606" s="67"/>
      <c r="I606" s="80"/>
      <c r="J606" s="80"/>
      <c r="K606" s="80"/>
      <c r="L606" s="67"/>
      <c r="M606" s="67"/>
    </row>
    <row r="607" spans="1:13">
      <c r="A607" s="70">
        <v>820</v>
      </c>
      <c r="B607" s="70">
        <v>106</v>
      </c>
      <c r="C607" s="69">
        <v>411000</v>
      </c>
      <c r="D607" s="310" t="s">
        <v>349</v>
      </c>
      <c r="E607" s="310"/>
      <c r="F607" s="310"/>
      <c r="G607" s="310"/>
      <c r="H607" s="71">
        <v>6508664</v>
      </c>
      <c r="I607" s="71">
        <v>0.91</v>
      </c>
      <c r="J607" s="71">
        <v>3349079.15</v>
      </c>
      <c r="K607" s="71">
        <v>0</v>
      </c>
      <c r="L607" s="72">
        <f>J607/H607</f>
        <v>0.51455708114599197</v>
      </c>
      <c r="M607" s="71">
        <f>H607-J607</f>
        <v>3159584.85</v>
      </c>
    </row>
    <row r="608" spans="1:13">
      <c r="A608" s="70">
        <v>820</v>
      </c>
      <c r="B608" s="70">
        <v>107</v>
      </c>
      <c r="C608" s="69">
        <v>412000</v>
      </c>
      <c r="D608" s="310" t="s">
        <v>350</v>
      </c>
      <c r="E608" s="310"/>
      <c r="F608" s="310"/>
      <c r="G608" s="310"/>
      <c r="H608" s="71">
        <v>986062</v>
      </c>
      <c r="I608" s="71">
        <v>0.13</v>
      </c>
      <c r="J608" s="71">
        <v>507385.47</v>
      </c>
      <c r="K608" s="71">
        <v>0</v>
      </c>
      <c r="L608" s="72">
        <f t="shared" ref="L608:L621" si="30">J608/H608</f>
        <v>0.51455737063186702</v>
      </c>
      <c r="M608" s="71">
        <f t="shared" ref="M608:M621" si="31">H608-J608</f>
        <v>478676.53</v>
      </c>
    </row>
    <row r="609" spans="1:13">
      <c r="A609" s="70">
        <v>820</v>
      </c>
      <c r="B609" s="70">
        <v>108</v>
      </c>
      <c r="C609" s="69">
        <v>414000</v>
      </c>
      <c r="D609" s="310" t="s">
        <v>366</v>
      </c>
      <c r="E609" s="310"/>
      <c r="F609" s="310"/>
      <c r="G609" s="310"/>
      <c r="H609" s="71">
        <v>672000</v>
      </c>
      <c r="I609" s="71">
        <v>0.02</v>
      </c>
      <c r="J609" s="71">
        <v>493305.33</v>
      </c>
      <c r="K609" s="71">
        <v>0</v>
      </c>
      <c r="L609" s="72">
        <f t="shared" si="30"/>
        <v>0.73408531249999998</v>
      </c>
      <c r="M609" s="71">
        <f t="shared" si="31"/>
        <v>178694.67</v>
      </c>
    </row>
    <row r="610" spans="1:13">
      <c r="A610" s="70">
        <v>820</v>
      </c>
      <c r="B610" s="70">
        <v>109</v>
      </c>
      <c r="C610" s="69">
        <v>415000</v>
      </c>
      <c r="D610" s="310" t="s">
        <v>367</v>
      </c>
      <c r="E610" s="310"/>
      <c r="F610" s="310"/>
      <c r="G610" s="310"/>
      <c r="H610" s="71">
        <v>346500</v>
      </c>
      <c r="I610" s="71">
        <v>0.03</v>
      </c>
      <c r="J610" s="71">
        <v>199205.97</v>
      </c>
      <c r="K610" s="71">
        <v>0</v>
      </c>
      <c r="L610" s="72">
        <f t="shared" si="30"/>
        <v>0.57490900432900405</v>
      </c>
      <c r="M610" s="71">
        <f t="shared" si="31"/>
        <v>147294.03</v>
      </c>
    </row>
    <row r="611" spans="1:13">
      <c r="A611" s="70">
        <v>820</v>
      </c>
      <c r="B611" s="70">
        <v>110</v>
      </c>
      <c r="C611" s="69">
        <v>421000</v>
      </c>
      <c r="D611" s="310" t="s">
        <v>369</v>
      </c>
      <c r="E611" s="310"/>
      <c r="F611" s="310"/>
      <c r="G611" s="310"/>
      <c r="H611" s="71">
        <v>792000</v>
      </c>
      <c r="I611" s="71">
        <v>0.1</v>
      </c>
      <c r="J611" s="71">
        <v>442635.01</v>
      </c>
      <c r="K611" s="71">
        <v>0</v>
      </c>
      <c r="L611" s="72">
        <f t="shared" si="30"/>
        <v>0.55888258838383797</v>
      </c>
      <c r="M611" s="71">
        <f t="shared" si="31"/>
        <v>349364.99</v>
      </c>
    </row>
    <row r="612" spans="1:13">
      <c r="A612" s="70">
        <v>820</v>
      </c>
      <c r="B612" s="70">
        <v>111</v>
      </c>
      <c r="C612" s="69">
        <v>422000</v>
      </c>
      <c r="D612" s="310" t="s">
        <v>352</v>
      </c>
      <c r="E612" s="310"/>
      <c r="F612" s="310"/>
      <c r="G612" s="310"/>
      <c r="H612" s="71">
        <v>22000</v>
      </c>
      <c r="I612" s="71">
        <v>0</v>
      </c>
      <c r="J612" s="71">
        <v>0</v>
      </c>
      <c r="K612" s="71">
        <v>0</v>
      </c>
      <c r="L612" s="72">
        <f t="shared" si="30"/>
        <v>0</v>
      </c>
      <c r="M612" s="71">
        <f t="shared" si="31"/>
        <v>22000</v>
      </c>
    </row>
    <row r="613" spans="1:13">
      <c r="A613" s="70">
        <v>820</v>
      </c>
      <c r="B613" s="70">
        <v>112</v>
      </c>
      <c r="C613" s="69">
        <v>423000</v>
      </c>
      <c r="D613" s="310" t="s">
        <v>353</v>
      </c>
      <c r="E613" s="310"/>
      <c r="F613" s="310"/>
      <c r="G613" s="310"/>
      <c r="H613" s="71">
        <v>3641000</v>
      </c>
      <c r="I613" s="71">
        <v>0.05</v>
      </c>
      <c r="J613" s="71">
        <v>1977027.69</v>
      </c>
      <c r="K613" s="71">
        <v>0</v>
      </c>
      <c r="L613" s="72">
        <f t="shared" si="30"/>
        <v>0.54299030211480404</v>
      </c>
      <c r="M613" s="71">
        <f t="shared" si="31"/>
        <v>1663972.31</v>
      </c>
    </row>
    <row r="614" spans="1:13">
      <c r="A614" s="70">
        <v>820</v>
      </c>
      <c r="B614" s="70">
        <v>113</v>
      </c>
      <c r="C614" s="69">
        <v>424000</v>
      </c>
      <c r="D614" s="310" t="s">
        <v>370</v>
      </c>
      <c r="E614" s="310"/>
      <c r="F614" s="310"/>
      <c r="G614" s="310"/>
      <c r="H614" s="71">
        <v>216150</v>
      </c>
      <c r="I614" s="71">
        <v>0.03</v>
      </c>
      <c r="J614" s="71">
        <v>4600</v>
      </c>
      <c r="K614" s="71">
        <v>0</v>
      </c>
      <c r="L614" s="72">
        <f t="shared" si="30"/>
        <v>2.12815174647236E-2</v>
      </c>
      <c r="M614" s="71">
        <f t="shared" si="31"/>
        <v>211550</v>
      </c>
    </row>
    <row r="615" spans="1:13">
      <c r="A615" s="70">
        <v>820</v>
      </c>
      <c r="B615" s="70">
        <v>114</v>
      </c>
      <c r="C615" s="69">
        <v>425000</v>
      </c>
      <c r="D615" s="310" t="s">
        <v>371</v>
      </c>
      <c r="E615" s="310"/>
      <c r="F615" s="310"/>
      <c r="G615" s="310"/>
      <c r="H615" s="71">
        <v>22000</v>
      </c>
      <c r="I615" s="71">
        <v>0</v>
      </c>
      <c r="J615" s="71">
        <v>0</v>
      </c>
      <c r="K615" s="71">
        <v>0</v>
      </c>
      <c r="L615" s="72">
        <f t="shared" si="30"/>
        <v>0</v>
      </c>
      <c r="M615" s="71">
        <f t="shared" si="31"/>
        <v>22000</v>
      </c>
    </row>
    <row r="616" spans="1:13">
      <c r="A616" s="70">
        <v>820</v>
      </c>
      <c r="B616" s="70">
        <v>115</v>
      </c>
      <c r="C616" s="69">
        <v>426000</v>
      </c>
      <c r="D616" s="310" t="s">
        <v>372</v>
      </c>
      <c r="E616" s="310"/>
      <c r="F616" s="310"/>
      <c r="G616" s="310"/>
      <c r="H616" s="71">
        <v>279400</v>
      </c>
      <c r="I616" s="71">
        <v>0.04</v>
      </c>
      <c r="J616" s="71">
        <v>26628.67</v>
      </c>
      <c r="K616" s="71">
        <v>0</v>
      </c>
      <c r="L616" s="72">
        <f t="shared" si="30"/>
        <v>9.5306621331424493E-2</v>
      </c>
      <c r="M616" s="71">
        <f t="shared" si="31"/>
        <v>252771.33</v>
      </c>
    </row>
    <row r="617" spans="1:13">
      <c r="A617" s="70">
        <v>820</v>
      </c>
      <c r="B617" s="70">
        <v>116</v>
      </c>
      <c r="C617" s="69">
        <v>482000</v>
      </c>
      <c r="D617" s="310" t="s">
        <v>373</v>
      </c>
      <c r="E617" s="310"/>
      <c r="F617" s="310"/>
      <c r="G617" s="310"/>
      <c r="H617" s="71">
        <v>11000</v>
      </c>
      <c r="I617" s="71">
        <v>0</v>
      </c>
      <c r="J617" s="71">
        <v>0</v>
      </c>
      <c r="K617" s="71">
        <v>0</v>
      </c>
      <c r="L617" s="72">
        <f t="shared" si="30"/>
        <v>0</v>
      </c>
      <c r="M617" s="71">
        <f t="shared" si="31"/>
        <v>11000</v>
      </c>
    </row>
    <row r="618" spans="1:13">
      <c r="A618" s="70">
        <v>820</v>
      </c>
      <c r="B618" s="70">
        <v>117</v>
      </c>
      <c r="C618" s="69">
        <v>512000</v>
      </c>
      <c r="D618" s="310" t="s">
        <v>374</v>
      </c>
      <c r="E618" s="310"/>
      <c r="F618" s="310"/>
      <c r="G618" s="310"/>
      <c r="H618" s="71">
        <v>132000</v>
      </c>
      <c r="I618" s="71">
        <v>0.02</v>
      </c>
      <c r="J618" s="71">
        <v>109720</v>
      </c>
      <c r="K618" s="71">
        <v>0</v>
      </c>
      <c r="L618" s="72">
        <f t="shared" si="30"/>
        <v>0.83121212121212096</v>
      </c>
      <c r="M618" s="71">
        <f t="shared" si="31"/>
        <v>22280</v>
      </c>
    </row>
    <row r="619" spans="1:13">
      <c r="A619" s="70">
        <v>820</v>
      </c>
      <c r="B619" s="70">
        <v>118</v>
      </c>
      <c r="C619" s="69">
        <v>515000</v>
      </c>
      <c r="D619" s="310" t="s">
        <v>399</v>
      </c>
      <c r="E619" s="310"/>
      <c r="F619" s="310"/>
      <c r="G619" s="310"/>
      <c r="H619" s="71">
        <v>382800</v>
      </c>
      <c r="I619" s="71">
        <v>0.06</v>
      </c>
      <c r="J619" s="71">
        <v>72010.820000000007</v>
      </c>
      <c r="K619" s="71">
        <v>0</v>
      </c>
      <c r="L619" s="72">
        <f t="shared" si="30"/>
        <v>0.188116039707419</v>
      </c>
      <c r="M619" s="71">
        <f t="shared" si="31"/>
        <v>310789.18</v>
      </c>
    </row>
    <row r="620" spans="1:13">
      <c r="A620" s="303" t="s">
        <v>358</v>
      </c>
      <c r="B620" s="303"/>
      <c r="C620" s="75">
        <v>820</v>
      </c>
      <c r="D620" s="303" t="s">
        <v>400</v>
      </c>
      <c r="E620" s="303"/>
      <c r="F620" s="303"/>
      <c r="G620" s="303"/>
      <c r="H620" s="71">
        <f>SUM(H607:H619)</f>
        <v>14011576</v>
      </c>
      <c r="I620" s="71">
        <v>1.46</v>
      </c>
      <c r="J620" s="71">
        <f>SUM(J607:J619)</f>
        <v>7181598.1100000003</v>
      </c>
      <c r="K620" s="71">
        <v>0</v>
      </c>
      <c r="L620" s="72">
        <f t="shared" si="30"/>
        <v>0.51254749001825295</v>
      </c>
      <c r="M620" s="71">
        <f t="shared" si="31"/>
        <v>6829977.8899999997</v>
      </c>
    </row>
    <row r="621" spans="1:13">
      <c r="A621" s="303" t="s">
        <v>401</v>
      </c>
      <c r="B621" s="303"/>
      <c r="C621" s="75" t="s">
        <v>397</v>
      </c>
      <c r="D621" s="301" t="s">
        <v>398</v>
      </c>
      <c r="E621" s="301"/>
      <c r="F621" s="301"/>
      <c r="G621" s="301"/>
      <c r="H621" s="107">
        <f>H620</f>
        <v>14011576</v>
      </c>
      <c r="I621" s="71">
        <v>1.46</v>
      </c>
      <c r="J621" s="84">
        <f>J620</f>
        <v>7181598.1100000003</v>
      </c>
      <c r="K621" s="85"/>
      <c r="L621" s="72">
        <f t="shared" si="30"/>
        <v>0.51254749001825295</v>
      </c>
      <c r="M621" s="71">
        <f t="shared" si="31"/>
        <v>6829977.8899999997</v>
      </c>
    </row>
    <row r="622" spans="1:13">
      <c r="A622" s="78" t="s">
        <v>361</v>
      </c>
      <c r="B622" s="78" t="s">
        <v>402</v>
      </c>
      <c r="C622" s="79" t="s">
        <v>403</v>
      </c>
      <c r="D622" s="67"/>
      <c r="E622" s="67"/>
      <c r="F622" s="67"/>
      <c r="G622" s="67"/>
      <c r="H622" s="67"/>
      <c r="I622" s="80"/>
      <c r="J622" s="80"/>
      <c r="K622" s="80"/>
      <c r="L622" s="67"/>
      <c r="M622" s="67"/>
    </row>
    <row r="623" spans="1:13">
      <c r="A623" s="78" t="s">
        <v>342</v>
      </c>
      <c r="B623" s="78">
        <v>911</v>
      </c>
      <c r="C623" s="79" t="s">
        <v>337</v>
      </c>
      <c r="D623" s="67"/>
      <c r="E623" s="67"/>
      <c r="F623" s="67"/>
      <c r="G623" s="67"/>
      <c r="H623" s="67"/>
      <c r="I623" s="80"/>
      <c r="J623" s="80"/>
      <c r="K623" s="80"/>
      <c r="L623" s="67"/>
      <c r="M623" s="67"/>
    </row>
    <row r="624" spans="1:13">
      <c r="A624" s="70">
        <v>911</v>
      </c>
      <c r="B624" s="70">
        <v>119</v>
      </c>
      <c r="C624" s="69">
        <v>411000</v>
      </c>
      <c r="D624" s="310" t="s">
        <v>349</v>
      </c>
      <c r="E624" s="310"/>
      <c r="F624" s="310"/>
      <c r="G624" s="310"/>
      <c r="H624" s="71">
        <v>91214907</v>
      </c>
      <c r="I624" s="71">
        <v>11.31</v>
      </c>
      <c r="J624" s="71">
        <v>46776029.439999998</v>
      </c>
      <c r="K624" s="71">
        <v>0</v>
      </c>
      <c r="L624" s="72">
        <f>J624/H624</f>
        <v>0.512811238627914</v>
      </c>
      <c r="M624" s="71">
        <f>H624-J624</f>
        <v>44438877.560000002</v>
      </c>
    </row>
    <row r="625" spans="1:13">
      <c r="A625" s="70">
        <v>911</v>
      </c>
      <c r="B625" s="70">
        <v>120</v>
      </c>
      <c r="C625" s="69">
        <v>412000</v>
      </c>
      <c r="D625" s="310" t="s">
        <v>350</v>
      </c>
      <c r="E625" s="310"/>
      <c r="F625" s="310"/>
      <c r="G625" s="310"/>
      <c r="H625" s="71">
        <v>13819059</v>
      </c>
      <c r="I625" s="71">
        <v>1.69</v>
      </c>
      <c r="J625" s="71">
        <v>7086568.6500000004</v>
      </c>
      <c r="K625" s="71">
        <v>0</v>
      </c>
      <c r="L625" s="72">
        <f t="shared" ref="L625:L636" si="32">J625/H625</f>
        <v>0.512811230489717</v>
      </c>
      <c r="M625" s="71">
        <f t="shared" ref="M625:M636" si="33">H625-J625</f>
        <v>6732490.3499999996</v>
      </c>
    </row>
    <row r="626" spans="1:13">
      <c r="A626" s="70">
        <v>911</v>
      </c>
      <c r="B626" s="70">
        <v>121</v>
      </c>
      <c r="C626" s="69">
        <v>414000</v>
      </c>
      <c r="D626" s="310" t="s">
        <v>366</v>
      </c>
      <c r="E626" s="310"/>
      <c r="F626" s="310"/>
      <c r="G626" s="310"/>
      <c r="H626" s="71">
        <v>2310000</v>
      </c>
      <c r="I626" s="71">
        <v>7.0000000000000007E-2</v>
      </c>
      <c r="J626" s="71">
        <v>638553</v>
      </c>
      <c r="K626" s="71">
        <v>0</v>
      </c>
      <c r="L626" s="72">
        <f t="shared" si="32"/>
        <v>0.27642987012987003</v>
      </c>
      <c r="M626" s="71">
        <f t="shared" si="33"/>
        <v>1671447</v>
      </c>
    </row>
    <row r="627" spans="1:13">
      <c r="A627" s="70">
        <v>911</v>
      </c>
      <c r="B627" s="70">
        <v>122</v>
      </c>
      <c r="C627" s="69">
        <v>415000</v>
      </c>
      <c r="D627" s="310" t="s">
        <v>367</v>
      </c>
      <c r="E627" s="310"/>
      <c r="F627" s="310"/>
      <c r="G627" s="310"/>
      <c r="H627" s="71">
        <v>1950000</v>
      </c>
      <c r="I627" s="71">
        <v>0.3</v>
      </c>
      <c r="J627" s="71">
        <v>1345816.27</v>
      </c>
      <c r="K627" s="71">
        <v>0</v>
      </c>
      <c r="L627" s="72">
        <f t="shared" si="32"/>
        <v>0.69016218974359</v>
      </c>
      <c r="M627" s="71">
        <f t="shared" si="33"/>
        <v>604183.73</v>
      </c>
    </row>
    <row r="628" spans="1:13">
      <c r="A628" s="70">
        <v>911</v>
      </c>
      <c r="B628" s="70">
        <v>123</v>
      </c>
      <c r="C628" s="69">
        <v>416000</v>
      </c>
      <c r="D628" s="310" t="s">
        <v>368</v>
      </c>
      <c r="E628" s="310"/>
      <c r="F628" s="310"/>
      <c r="G628" s="310"/>
      <c r="H628" s="71">
        <v>1300000</v>
      </c>
      <c r="I628" s="71">
        <v>0.14000000000000001</v>
      </c>
      <c r="J628" s="71">
        <v>650462.43999999994</v>
      </c>
      <c r="K628" s="71">
        <v>0</v>
      </c>
      <c r="L628" s="72">
        <f t="shared" si="32"/>
        <v>0.500355723076923</v>
      </c>
      <c r="M628" s="71">
        <f t="shared" si="33"/>
        <v>649537.56000000006</v>
      </c>
    </row>
    <row r="629" spans="1:13">
      <c r="A629" s="70">
        <v>911</v>
      </c>
      <c r="B629" s="70">
        <v>124</v>
      </c>
      <c r="C629" s="69">
        <v>421000</v>
      </c>
      <c r="D629" s="310" t="s">
        <v>369</v>
      </c>
      <c r="E629" s="310"/>
      <c r="F629" s="310"/>
      <c r="G629" s="310"/>
      <c r="H629" s="71">
        <v>7013784</v>
      </c>
      <c r="I629" s="71">
        <v>0.82</v>
      </c>
      <c r="J629" s="71">
        <v>3514778.62</v>
      </c>
      <c r="K629" s="71">
        <v>102402.62</v>
      </c>
      <c r="L629" s="72">
        <f t="shared" ref="L629:L634" si="34">(J629+K629)/H629</f>
        <v>0.51572464164850296</v>
      </c>
      <c r="M629" s="71">
        <f t="shared" ref="M629:M634" si="35">H629-(J629+K629)</f>
        <v>3396602.76</v>
      </c>
    </row>
    <row r="630" spans="1:13">
      <c r="A630" s="70">
        <v>911</v>
      </c>
      <c r="B630" s="70">
        <v>125</v>
      </c>
      <c r="C630" s="69">
        <v>422000</v>
      </c>
      <c r="D630" s="310" t="s">
        <v>352</v>
      </c>
      <c r="E630" s="310"/>
      <c r="F630" s="310"/>
      <c r="G630" s="310"/>
      <c r="H630" s="71">
        <v>454797</v>
      </c>
      <c r="I630" s="71">
        <v>0.31</v>
      </c>
      <c r="J630" s="71">
        <v>0</v>
      </c>
      <c r="K630" s="71">
        <v>144715.79999999999</v>
      </c>
      <c r="L630" s="72">
        <f t="shared" si="34"/>
        <v>0.31819866885665499</v>
      </c>
      <c r="M630" s="71">
        <f t="shared" si="35"/>
        <v>310081.2</v>
      </c>
    </row>
    <row r="631" spans="1:13">
      <c r="A631" s="70">
        <v>911</v>
      </c>
      <c r="B631" s="70">
        <v>126</v>
      </c>
      <c r="C631" s="69">
        <v>423000</v>
      </c>
      <c r="D631" s="310" t="s">
        <v>353</v>
      </c>
      <c r="E631" s="310"/>
      <c r="F631" s="310"/>
      <c r="G631" s="310"/>
      <c r="H631" s="71">
        <v>1220117</v>
      </c>
      <c r="I631" s="71">
        <v>0.28000000000000003</v>
      </c>
      <c r="J631" s="71">
        <v>61620</v>
      </c>
      <c r="K631" s="71">
        <v>261443.05</v>
      </c>
      <c r="L631" s="72">
        <f t="shared" si="34"/>
        <v>0.26478038581545899</v>
      </c>
      <c r="M631" s="71">
        <f t="shared" si="35"/>
        <v>897053.95</v>
      </c>
    </row>
    <row r="632" spans="1:13">
      <c r="A632" s="70">
        <v>911</v>
      </c>
      <c r="B632" s="70">
        <v>127</v>
      </c>
      <c r="C632" s="69">
        <v>424000</v>
      </c>
      <c r="D632" s="310" t="s">
        <v>370</v>
      </c>
      <c r="E632" s="310"/>
      <c r="F632" s="310"/>
      <c r="G632" s="310"/>
      <c r="H632" s="71">
        <v>764950</v>
      </c>
      <c r="I632" s="71">
        <v>0.17</v>
      </c>
      <c r="J632" s="71">
        <v>138000</v>
      </c>
      <c r="K632" s="71">
        <v>43350</v>
      </c>
      <c r="L632" s="72">
        <f t="shared" si="34"/>
        <v>0.237074318582914</v>
      </c>
      <c r="M632" s="71">
        <f t="shared" si="35"/>
        <v>583600</v>
      </c>
    </row>
    <row r="633" spans="1:13">
      <c r="A633" s="70">
        <v>911</v>
      </c>
      <c r="B633" s="70">
        <v>128</v>
      </c>
      <c r="C633" s="69">
        <v>425000</v>
      </c>
      <c r="D633" s="310" t="s">
        <v>371</v>
      </c>
      <c r="E633" s="310"/>
      <c r="F633" s="310"/>
      <c r="G633" s="310"/>
      <c r="H633" s="71">
        <v>1321342</v>
      </c>
      <c r="I633" s="71">
        <v>0.36</v>
      </c>
      <c r="J633" s="71">
        <v>1042736</v>
      </c>
      <c r="K633" s="71">
        <v>195549.95</v>
      </c>
      <c r="L633" s="72">
        <f t="shared" si="34"/>
        <v>0.93714265496744997</v>
      </c>
      <c r="M633" s="71">
        <f t="shared" si="35"/>
        <v>83056.05</v>
      </c>
    </row>
    <row r="634" spans="1:13">
      <c r="A634" s="70">
        <v>911</v>
      </c>
      <c r="B634" s="70">
        <v>129</v>
      </c>
      <c r="C634" s="69">
        <v>426000</v>
      </c>
      <c r="D634" s="310" t="s">
        <v>372</v>
      </c>
      <c r="E634" s="310"/>
      <c r="F634" s="310"/>
      <c r="G634" s="310"/>
      <c r="H634" s="71">
        <v>7846327</v>
      </c>
      <c r="I634" s="71">
        <v>1.53</v>
      </c>
      <c r="J634" s="71">
        <v>371043.15</v>
      </c>
      <c r="K634" s="71">
        <v>2973853.93</v>
      </c>
      <c r="L634" s="72">
        <f t="shared" si="34"/>
        <v>0.42630100427881701</v>
      </c>
      <c r="M634" s="71">
        <f t="shared" si="35"/>
        <v>4501429.92</v>
      </c>
    </row>
    <row r="635" spans="1:13">
      <c r="A635" s="70">
        <v>911</v>
      </c>
      <c r="B635" s="70">
        <v>130</v>
      </c>
      <c r="C635" s="69">
        <v>482000</v>
      </c>
      <c r="D635" s="310" t="s">
        <v>373</v>
      </c>
      <c r="E635" s="310"/>
      <c r="F635" s="310"/>
      <c r="G635" s="310"/>
      <c r="H635" s="71">
        <v>300000</v>
      </c>
      <c r="I635" s="71">
        <v>0.27</v>
      </c>
      <c r="J635" s="71">
        <v>11337</v>
      </c>
      <c r="K635" s="71">
        <v>0</v>
      </c>
      <c r="L635" s="72">
        <f t="shared" si="32"/>
        <v>3.7789999999999997E-2</v>
      </c>
      <c r="M635" s="71">
        <f t="shared" si="33"/>
        <v>288663</v>
      </c>
    </row>
    <row r="636" spans="1:13">
      <c r="A636" s="70">
        <v>911</v>
      </c>
      <c r="B636" s="70">
        <v>131</v>
      </c>
      <c r="C636" s="69">
        <v>512000</v>
      </c>
      <c r="D636" s="310" t="s">
        <v>374</v>
      </c>
      <c r="E636" s="310"/>
      <c r="F636" s="310"/>
      <c r="G636" s="310"/>
      <c r="H636" s="71">
        <v>800000</v>
      </c>
      <c r="I636" s="71">
        <v>0.11</v>
      </c>
      <c r="J636" s="71">
        <v>178379.2</v>
      </c>
      <c r="K636" s="71">
        <v>0</v>
      </c>
      <c r="L636" s="72">
        <f t="shared" si="32"/>
        <v>0.22297400000000001</v>
      </c>
      <c r="M636" s="71">
        <f t="shared" si="33"/>
        <v>621620.80000000005</v>
      </c>
    </row>
    <row r="637" spans="1:13">
      <c r="A637" s="70"/>
      <c r="B637" s="70"/>
      <c r="C637" s="69"/>
      <c r="D637" s="311"/>
      <c r="E637" s="312"/>
      <c r="F637" s="312"/>
      <c r="G637" s="313"/>
      <c r="H637" s="71"/>
      <c r="I637" s="71"/>
      <c r="J637" s="71"/>
      <c r="K637" s="71"/>
      <c r="L637" s="72"/>
      <c r="M637" s="71"/>
    </row>
    <row r="638" spans="1:13">
      <c r="A638" s="303" t="s">
        <v>358</v>
      </c>
      <c r="B638" s="303"/>
      <c r="C638" s="75">
        <v>911</v>
      </c>
      <c r="D638" s="303" t="s">
        <v>403</v>
      </c>
      <c r="E638" s="303"/>
      <c r="F638" s="303"/>
      <c r="G638" s="303"/>
      <c r="H638" s="71">
        <f>SUM(H624:H637)</f>
        <v>130315283</v>
      </c>
      <c r="I638" s="71">
        <v>13.32</v>
      </c>
      <c r="J638" s="71">
        <f>SUM(J624:J637)</f>
        <v>61815323.770000003</v>
      </c>
      <c r="K638" s="71">
        <f>SUM(K624:K637)</f>
        <v>3721315.35</v>
      </c>
      <c r="L638" s="72">
        <f>(J638+K638)/H638</f>
        <v>0.50290831291061999</v>
      </c>
      <c r="M638" s="71">
        <f>H638-(J638+K638)</f>
        <v>64778643.880000003</v>
      </c>
    </row>
    <row r="639" spans="1:13">
      <c r="A639" s="303" t="s">
        <v>401</v>
      </c>
      <c r="B639" s="303"/>
      <c r="C639" s="75" t="s">
        <v>402</v>
      </c>
      <c r="D639" s="301" t="s">
        <v>403</v>
      </c>
      <c r="E639" s="301"/>
      <c r="F639" s="301"/>
      <c r="G639" s="301"/>
      <c r="H639" s="107">
        <f>H638</f>
        <v>130315283</v>
      </c>
      <c r="I639" s="71">
        <v>13.32</v>
      </c>
      <c r="J639" s="84">
        <f>J638</f>
        <v>61815323.770000003</v>
      </c>
      <c r="K639" s="84">
        <f>K638</f>
        <v>3721315.35</v>
      </c>
      <c r="L639" s="72">
        <f>L638</f>
        <v>0.50290831291061999</v>
      </c>
      <c r="M639" s="71">
        <f>M638</f>
        <v>64778643.880000003</v>
      </c>
    </row>
    <row r="640" spans="1:13">
      <c r="A640" s="78" t="s">
        <v>361</v>
      </c>
      <c r="B640" s="78" t="s">
        <v>404</v>
      </c>
      <c r="C640" s="79" t="s">
        <v>405</v>
      </c>
      <c r="D640" s="67"/>
      <c r="E640" s="67"/>
      <c r="F640" s="67"/>
      <c r="G640" s="67"/>
      <c r="H640" s="67"/>
      <c r="I640" s="80"/>
      <c r="J640" s="80"/>
      <c r="K640" s="80"/>
      <c r="L640" s="67"/>
      <c r="M640" s="67"/>
    </row>
    <row r="641" spans="1:13">
      <c r="A641" s="78" t="s">
        <v>342</v>
      </c>
      <c r="B641" s="78">
        <v>473</v>
      </c>
      <c r="C641" s="79" t="s">
        <v>322</v>
      </c>
      <c r="D641" s="67"/>
      <c r="E641" s="67"/>
      <c r="F641" s="67"/>
      <c r="G641" s="67"/>
      <c r="H641" s="67"/>
      <c r="I641" s="80"/>
      <c r="J641" s="80"/>
      <c r="K641" s="80"/>
      <c r="L641" s="67"/>
      <c r="M641" s="67"/>
    </row>
    <row r="642" spans="1:13">
      <c r="A642" s="70">
        <v>473</v>
      </c>
      <c r="B642" s="70">
        <v>132</v>
      </c>
      <c r="C642" s="69">
        <v>411000</v>
      </c>
      <c r="D642" s="310" t="s">
        <v>349</v>
      </c>
      <c r="E642" s="310"/>
      <c r="F642" s="310"/>
      <c r="G642" s="310"/>
      <c r="H642" s="71">
        <v>3066991</v>
      </c>
      <c r="I642" s="71">
        <v>0.41</v>
      </c>
      <c r="J642" s="71">
        <v>1539346.83</v>
      </c>
      <c r="K642" s="71">
        <v>0</v>
      </c>
      <c r="L642" s="72">
        <f>J642/H642</f>
        <v>0.50190784061642202</v>
      </c>
      <c r="M642" s="71">
        <f>H642-J642</f>
        <v>1527644.17</v>
      </c>
    </row>
    <row r="643" spans="1:13">
      <c r="A643" s="70">
        <v>473</v>
      </c>
      <c r="B643" s="70">
        <v>133</v>
      </c>
      <c r="C643" s="69">
        <v>412000</v>
      </c>
      <c r="D643" s="310" t="s">
        <v>350</v>
      </c>
      <c r="E643" s="310"/>
      <c r="F643" s="310"/>
      <c r="G643" s="310"/>
      <c r="H643" s="71">
        <v>464649</v>
      </c>
      <c r="I643" s="71">
        <v>0.06</v>
      </c>
      <c r="J643" s="71">
        <v>233211.05</v>
      </c>
      <c r="K643" s="71">
        <v>0</v>
      </c>
      <c r="L643" s="72">
        <f t="shared" ref="L643:L654" si="36">J643/H643</f>
        <v>0.50190799937156905</v>
      </c>
      <c r="M643" s="71">
        <f t="shared" ref="M643:M645" si="37">H643-J643</f>
        <v>231437.95</v>
      </c>
    </row>
    <row r="644" spans="1:13">
      <c r="A644" s="70">
        <v>473</v>
      </c>
      <c r="B644" s="70">
        <v>134</v>
      </c>
      <c r="C644" s="69">
        <v>415000</v>
      </c>
      <c r="D644" s="310" t="s">
        <v>367</v>
      </c>
      <c r="E644" s="310"/>
      <c r="F644" s="310"/>
      <c r="G644" s="310"/>
      <c r="H644" s="71">
        <v>97790</v>
      </c>
      <c r="I644" s="71">
        <v>0.01</v>
      </c>
      <c r="J644" s="71">
        <v>46364.67</v>
      </c>
      <c r="K644" s="71">
        <v>0</v>
      </c>
      <c r="L644" s="72">
        <f t="shared" si="36"/>
        <v>0.47412485939257598</v>
      </c>
      <c r="M644" s="71">
        <f t="shared" si="37"/>
        <v>51425.33</v>
      </c>
    </row>
    <row r="645" spans="1:13">
      <c r="A645" s="70">
        <v>473</v>
      </c>
      <c r="B645" s="70">
        <v>135</v>
      </c>
      <c r="C645" s="69">
        <v>416000</v>
      </c>
      <c r="D645" s="297" t="s">
        <v>368</v>
      </c>
      <c r="E645" s="298"/>
      <c r="F645" s="298"/>
      <c r="G645" s="299"/>
      <c r="H645" s="71">
        <v>193000</v>
      </c>
      <c r="I645" s="71">
        <v>0.01</v>
      </c>
      <c r="J645" s="71">
        <v>0</v>
      </c>
      <c r="K645" s="71">
        <v>0</v>
      </c>
      <c r="L645" s="72">
        <v>0</v>
      </c>
      <c r="M645" s="71">
        <f t="shared" si="37"/>
        <v>193000</v>
      </c>
    </row>
    <row r="646" spans="1:13">
      <c r="A646" s="70">
        <v>473</v>
      </c>
      <c r="B646" s="70">
        <v>136</v>
      </c>
      <c r="C646" s="69">
        <v>421000</v>
      </c>
      <c r="D646" s="310" t="s">
        <v>369</v>
      </c>
      <c r="E646" s="310"/>
      <c r="F646" s="310"/>
      <c r="G646" s="310"/>
      <c r="H646" s="71">
        <v>712810</v>
      </c>
      <c r="I646" s="71">
        <v>0.16</v>
      </c>
      <c r="J646" s="71">
        <v>108591.23</v>
      </c>
      <c r="K646" s="71">
        <v>0</v>
      </c>
      <c r="L646" s="72">
        <f t="shared" si="36"/>
        <v>0.15234246152551201</v>
      </c>
      <c r="M646" s="71">
        <f>H646-J646-K646</f>
        <v>604218.77</v>
      </c>
    </row>
    <row r="647" spans="1:13">
      <c r="A647" s="70">
        <v>473</v>
      </c>
      <c r="B647" s="70">
        <v>137</v>
      </c>
      <c r="C647" s="69">
        <v>422000</v>
      </c>
      <c r="D647" s="297" t="s">
        <v>352</v>
      </c>
      <c r="E647" s="298"/>
      <c r="F647" s="298"/>
      <c r="G647" s="299"/>
      <c r="H647" s="71">
        <v>700000</v>
      </c>
      <c r="I647" s="71">
        <v>0.08</v>
      </c>
      <c r="J647" s="71">
        <v>41652</v>
      </c>
      <c r="K647" s="71">
        <v>0</v>
      </c>
      <c r="L647" s="72">
        <f t="shared" si="36"/>
        <v>5.95028571428571E-2</v>
      </c>
      <c r="M647" s="71">
        <f t="shared" ref="M647:M654" si="38">H647-J647-K647</f>
        <v>658348</v>
      </c>
    </row>
    <row r="648" spans="1:13">
      <c r="A648" s="70">
        <v>473</v>
      </c>
      <c r="B648" s="70">
        <v>138</v>
      </c>
      <c r="C648" s="69">
        <v>423000</v>
      </c>
      <c r="D648" s="310" t="s">
        <v>353</v>
      </c>
      <c r="E648" s="310"/>
      <c r="F648" s="310"/>
      <c r="G648" s="310"/>
      <c r="H648" s="71">
        <v>5210000</v>
      </c>
      <c r="I648" s="71">
        <v>1.02</v>
      </c>
      <c r="J648" s="71">
        <v>1585353.4</v>
      </c>
      <c r="K648" s="71">
        <v>0</v>
      </c>
      <c r="L648" s="72">
        <f t="shared" si="36"/>
        <v>0.30429047984644902</v>
      </c>
      <c r="M648" s="71">
        <f t="shared" si="38"/>
        <v>3624646.6</v>
      </c>
    </row>
    <row r="649" spans="1:13">
      <c r="A649" s="70">
        <v>473</v>
      </c>
      <c r="B649" s="70">
        <v>139</v>
      </c>
      <c r="C649" s="69">
        <v>424000</v>
      </c>
      <c r="D649" s="310" t="s">
        <v>370</v>
      </c>
      <c r="E649" s="310"/>
      <c r="F649" s="310"/>
      <c r="G649" s="310"/>
      <c r="H649" s="71">
        <v>900000</v>
      </c>
      <c r="I649" s="71">
        <v>0.16</v>
      </c>
      <c r="J649" s="71">
        <v>0</v>
      </c>
      <c r="K649" s="71">
        <v>0</v>
      </c>
      <c r="L649" s="72">
        <f t="shared" si="36"/>
        <v>0</v>
      </c>
      <c r="M649" s="71">
        <f t="shared" si="38"/>
        <v>900000</v>
      </c>
    </row>
    <row r="650" spans="1:13">
      <c r="A650" s="70">
        <v>473</v>
      </c>
      <c r="B650" s="70">
        <v>140</v>
      </c>
      <c r="C650" s="69">
        <v>426000</v>
      </c>
      <c r="D650" s="310" t="s">
        <v>372</v>
      </c>
      <c r="E650" s="310"/>
      <c r="F650" s="310"/>
      <c r="G650" s="310"/>
      <c r="H650" s="71">
        <v>1350000</v>
      </c>
      <c r="I650" s="71">
        <v>0.14000000000000001</v>
      </c>
      <c r="J650" s="71">
        <v>173131.9</v>
      </c>
      <c r="K650" s="71">
        <v>0</v>
      </c>
      <c r="L650" s="72">
        <f t="shared" si="36"/>
        <v>0.128245851851852</v>
      </c>
      <c r="M650" s="71">
        <f t="shared" si="38"/>
        <v>1176868.1000000001</v>
      </c>
    </row>
    <row r="651" spans="1:13">
      <c r="A651" s="70">
        <v>473</v>
      </c>
      <c r="B651" s="70" t="s">
        <v>406</v>
      </c>
      <c r="C651" s="69">
        <v>465000</v>
      </c>
      <c r="D651" s="311" t="s">
        <v>396</v>
      </c>
      <c r="E651" s="312"/>
      <c r="F651" s="312"/>
      <c r="G651" s="313"/>
      <c r="H651" s="71">
        <v>88000</v>
      </c>
      <c r="I651" s="71">
        <v>0</v>
      </c>
      <c r="J651" s="71">
        <v>0</v>
      </c>
      <c r="K651" s="71">
        <v>0</v>
      </c>
      <c r="L651" s="72">
        <v>0</v>
      </c>
      <c r="M651" s="71">
        <f t="shared" si="38"/>
        <v>88000</v>
      </c>
    </row>
    <row r="652" spans="1:13">
      <c r="A652" s="70">
        <v>473</v>
      </c>
      <c r="B652" s="70">
        <v>141</v>
      </c>
      <c r="C652" s="69">
        <v>512000</v>
      </c>
      <c r="D652" s="310" t="s">
        <v>374</v>
      </c>
      <c r="E652" s="310"/>
      <c r="F652" s="310"/>
      <c r="G652" s="310"/>
      <c r="H652" s="71">
        <v>570000</v>
      </c>
      <c r="I652" s="71">
        <v>0</v>
      </c>
      <c r="J652" s="71">
        <v>150000</v>
      </c>
      <c r="K652" s="71">
        <v>0</v>
      </c>
      <c r="L652" s="72">
        <f t="shared" si="36"/>
        <v>0.26315789473684198</v>
      </c>
      <c r="M652" s="71">
        <f t="shared" si="38"/>
        <v>420000</v>
      </c>
    </row>
    <row r="653" spans="1:13">
      <c r="A653" s="303" t="s">
        <v>358</v>
      </c>
      <c r="B653" s="303"/>
      <c r="C653" s="75">
        <v>473</v>
      </c>
      <c r="D653" s="303" t="s">
        <v>405</v>
      </c>
      <c r="E653" s="303"/>
      <c r="F653" s="303"/>
      <c r="G653" s="303"/>
      <c r="H653" s="71">
        <f>SUM(H642:H652)</f>
        <v>13353240</v>
      </c>
      <c r="I653" s="71">
        <v>1.84</v>
      </c>
      <c r="J653" s="71">
        <f>SUM(J642:J652)</f>
        <v>3877651.08</v>
      </c>
      <c r="K653" s="71">
        <f>SUM(K643:K652)</f>
        <v>0</v>
      </c>
      <c r="L653" s="72">
        <f t="shared" si="36"/>
        <v>0.290390278314476</v>
      </c>
      <c r="M653" s="71">
        <f t="shared" si="38"/>
        <v>9475588.9199999999</v>
      </c>
    </row>
    <row r="654" spans="1:13">
      <c r="A654" s="303" t="s">
        <v>401</v>
      </c>
      <c r="B654" s="303"/>
      <c r="C654" s="75" t="s">
        <v>404</v>
      </c>
      <c r="D654" s="301" t="s">
        <v>405</v>
      </c>
      <c r="E654" s="301"/>
      <c r="F654" s="301"/>
      <c r="G654" s="301"/>
      <c r="H654" s="84">
        <f>H653</f>
        <v>13353240</v>
      </c>
      <c r="I654" s="71">
        <v>1.83</v>
      </c>
      <c r="J654" s="84">
        <f>J653</f>
        <v>3877651.08</v>
      </c>
      <c r="K654" s="85">
        <f>K653</f>
        <v>0</v>
      </c>
      <c r="L654" s="72">
        <f t="shared" si="36"/>
        <v>0.290390278314476</v>
      </c>
      <c r="M654" s="71">
        <f t="shared" si="38"/>
        <v>9475588.9199999999</v>
      </c>
    </row>
    <row r="655" spans="1:13">
      <c r="A655" s="78" t="s">
        <v>361</v>
      </c>
      <c r="B655" s="78" t="s">
        <v>407</v>
      </c>
      <c r="C655" s="79" t="s">
        <v>408</v>
      </c>
      <c r="D655" s="67"/>
      <c r="E655" s="67"/>
      <c r="F655" s="67"/>
      <c r="G655" s="67"/>
      <c r="H655" s="67"/>
      <c r="I655" s="80"/>
      <c r="J655" s="80"/>
      <c r="K655" s="80"/>
      <c r="L655" s="67"/>
      <c r="M655" s="67"/>
    </row>
    <row r="656" spans="1:13">
      <c r="A656" s="78" t="s">
        <v>342</v>
      </c>
      <c r="B656" s="78">
        <v>160</v>
      </c>
      <c r="C656" s="79" t="s">
        <v>409</v>
      </c>
      <c r="D656" s="67"/>
      <c r="E656" s="67"/>
      <c r="F656" s="67"/>
      <c r="G656" s="67"/>
      <c r="H656" s="67"/>
      <c r="I656" s="80"/>
      <c r="J656" s="80"/>
      <c r="K656" s="80"/>
      <c r="L656" s="67"/>
      <c r="M656" s="67"/>
    </row>
    <row r="657" spans="1:13">
      <c r="A657" s="70">
        <v>160</v>
      </c>
      <c r="B657" s="70">
        <v>142</v>
      </c>
      <c r="C657" s="69">
        <v>421000</v>
      </c>
      <c r="D657" s="310" t="s">
        <v>369</v>
      </c>
      <c r="E657" s="310"/>
      <c r="F657" s="310"/>
      <c r="G657" s="310"/>
      <c r="H657" s="71">
        <v>31940000</v>
      </c>
      <c r="I657" s="71">
        <v>7.28</v>
      </c>
      <c r="J657" s="71">
        <v>21429708.260000002</v>
      </c>
      <c r="K657" s="71">
        <v>0</v>
      </c>
      <c r="L657" s="72">
        <f>J657/H657</f>
        <v>0.67093638885410101</v>
      </c>
      <c r="M657" s="71">
        <f>H657-J657</f>
        <v>10510291.74</v>
      </c>
    </row>
    <row r="658" spans="1:13">
      <c r="A658" s="70"/>
      <c r="B658" s="70"/>
      <c r="C658" s="69"/>
      <c r="D658" s="297"/>
      <c r="E658" s="298"/>
      <c r="F658" s="298"/>
      <c r="G658" s="299"/>
      <c r="H658" s="71"/>
      <c r="I658" s="71"/>
      <c r="J658" s="71"/>
      <c r="K658" s="71"/>
      <c r="L658" s="72"/>
      <c r="M658" s="71"/>
    </row>
    <row r="659" spans="1:13">
      <c r="A659" s="70"/>
      <c r="B659" s="70"/>
      <c r="C659" s="69"/>
      <c r="D659" s="297"/>
      <c r="E659" s="298"/>
      <c r="F659" s="298"/>
      <c r="G659" s="299"/>
      <c r="H659" s="71"/>
      <c r="I659" s="71"/>
      <c r="J659" s="71"/>
      <c r="K659" s="71"/>
      <c r="L659" s="72"/>
      <c r="M659" s="71"/>
    </row>
    <row r="660" spans="1:13">
      <c r="A660" s="81" t="s">
        <v>358</v>
      </c>
      <c r="B660" s="93"/>
      <c r="C660" s="75">
        <v>160</v>
      </c>
      <c r="D660" s="75" t="s">
        <v>410</v>
      </c>
      <c r="E660" s="74"/>
      <c r="F660" s="74"/>
      <c r="G660" s="74"/>
      <c r="H660" s="71">
        <f>H657+H658+H659</f>
        <v>31940000</v>
      </c>
      <c r="I660" s="71">
        <v>7.34</v>
      </c>
      <c r="J660" s="71">
        <f>J657</f>
        <v>21429708.260000002</v>
      </c>
      <c r="K660" s="71">
        <v>0</v>
      </c>
      <c r="L660" s="72">
        <f>J660/H660</f>
        <v>0.67093638885410101</v>
      </c>
      <c r="M660" s="71">
        <f t="shared" ref="M660:M661" si="39">H660-J660</f>
        <v>10510291.74</v>
      </c>
    </row>
    <row r="661" spans="1:13">
      <c r="A661" s="81" t="s">
        <v>401</v>
      </c>
      <c r="B661" s="93"/>
      <c r="C661" s="75" t="s">
        <v>407</v>
      </c>
      <c r="D661" s="328" t="s">
        <v>408</v>
      </c>
      <c r="E661" s="330"/>
      <c r="F661" s="330"/>
      <c r="G661" s="329"/>
      <c r="H661" s="84">
        <f>H660</f>
        <v>31940000</v>
      </c>
      <c r="I661" s="71">
        <v>7.33</v>
      </c>
      <c r="J661" s="84">
        <f>J660</f>
        <v>21429708.260000002</v>
      </c>
      <c r="K661" s="71">
        <v>0</v>
      </c>
      <c r="L661" s="72">
        <f>L660</f>
        <v>0.67093638885410101</v>
      </c>
      <c r="M661" s="71">
        <f t="shared" si="39"/>
        <v>10510291.74</v>
      </c>
    </row>
    <row r="662" spans="1:13">
      <c r="A662" s="68"/>
      <c r="B662" s="68"/>
      <c r="C662" s="67"/>
      <c r="D662" s="67"/>
      <c r="E662" s="67"/>
      <c r="F662" s="67"/>
      <c r="G662" s="67"/>
      <c r="H662" s="67"/>
      <c r="I662" s="80"/>
      <c r="J662" s="80"/>
      <c r="K662" s="80"/>
      <c r="L662" s="67"/>
      <c r="M662" s="67"/>
    </row>
    <row r="663" spans="1:13">
      <c r="A663" s="303" t="s">
        <v>356</v>
      </c>
      <c r="B663" s="303"/>
      <c r="C663" s="75">
        <v>4</v>
      </c>
      <c r="D663" s="301" t="s">
        <v>360</v>
      </c>
      <c r="E663" s="301"/>
      <c r="F663" s="301"/>
      <c r="G663" s="301"/>
      <c r="H663" s="84">
        <f>H661+H654+H639+H621+H603+H598+H591+H588+H585+H579+H575+H571+H568+H564+H559+H552+H536+H533+H526+H522+H519+H512+H501+H492+H489+H484+H480+H477+H473+H448+H445+H439</f>
        <v>770981401</v>
      </c>
      <c r="I663" s="71">
        <v>96.52</v>
      </c>
      <c r="J663" s="84">
        <f>J661+J654+J639+J621+J603+J598+J591+J588+J585+J579+J575+J571+J568+J564+J559+J552+J533+J526+J522+J519+J512+J501+J492+J489+J480+J477+J473+J448+J445+J439</f>
        <v>296876465.56</v>
      </c>
      <c r="K663" s="84">
        <f>K639+K559+K533+K512+K501</f>
        <v>55541169.950000003</v>
      </c>
      <c r="L663" s="72">
        <f>(J663+K663)/H663</f>
        <v>0.45710264223351899</v>
      </c>
      <c r="M663" s="71">
        <f>H663-(J663+K663)</f>
        <v>418563765.49000001</v>
      </c>
    </row>
    <row r="664" spans="1:13">
      <c r="A664" s="68"/>
      <c r="B664" s="68"/>
      <c r="C664" s="67"/>
      <c r="D664" s="67"/>
      <c r="E664" s="67"/>
      <c r="F664" s="67"/>
      <c r="G664" s="67"/>
      <c r="H664" s="67"/>
      <c r="I664" s="80"/>
      <c r="J664" s="80"/>
      <c r="K664" s="80"/>
      <c r="L664" s="101"/>
      <c r="M664" s="67"/>
    </row>
    <row r="665" spans="1:13">
      <c r="A665" s="303" t="s">
        <v>411</v>
      </c>
      <c r="B665" s="303"/>
      <c r="C665" s="83" t="s">
        <v>291</v>
      </c>
      <c r="D665" s="331" t="s">
        <v>412</v>
      </c>
      <c r="E665" s="331"/>
      <c r="F665" s="331"/>
      <c r="G665" s="331"/>
      <c r="H665" s="84">
        <f>H663+H433+H428+H420</f>
        <v>793339073</v>
      </c>
      <c r="I665" s="84">
        <v>100</v>
      </c>
      <c r="J665" s="84">
        <f>J663+J433+J428+J420</f>
        <v>306881709.60000002</v>
      </c>
      <c r="K665" s="84">
        <f>K663</f>
        <v>55541169.950000003</v>
      </c>
      <c r="L665" s="110">
        <f>(J665+K665)/H665</f>
        <v>0.45683225733418498</v>
      </c>
      <c r="M665" s="84">
        <f>H665-(J665+K665)</f>
        <v>430916193.44999999</v>
      </c>
    </row>
    <row r="667" spans="1:13">
      <c r="A667" s="344" t="s">
        <v>413</v>
      </c>
      <c r="B667" s="344"/>
      <c r="C667" s="344"/>
      <c r="D667" s="344"/>
      <c r="E667" s="344"/>
      <c r="F667" s="344"/>
      <c r="G667" s="344"/>
      <c r="H667" s="344"/>
      <c r="I667" s="344"/>
      <c r="J667" s="344"/>
      <c r="K667" s="344"/>
      <c r="L667" s="344"/>
      <c r="M667" s="344"/>
    </row>
    <row r="668" spans="1:13" ht="22.5" customHeight="1">
      <c r="A668" s="344"/>
      <c r="B668" s="344"/>
      <c r="C668" s="344"/>
      <c r="D668" s="344"/>
      <c r="E668" s="344"/>
      <c r="F668" s="344"/>
      <c r="G668" s="344"/>
      <c r="H668" s="344"/>
      <c r="I668" s="344"/>
      <c r="J668" s="344"/>
      <c r="K668" s="344"/>
      <c r="L668" s="344"/>
      <c r="M668" s="344"/>
    </row>
    <row r="669" spans="1:13" ht="15" customHeight="1">
      <c r="B669" s="189" t="s">
        <v>414</v>
      </c>
      <c r="C669" s="189"/>
      <c r="D669" s="189"/>
      <c r="E669" s="189"/>
      <c r="F669" s="189"/>
      <c r="G669" s="189"/>
      <c r="H669" s="189"/>
      <c r="I669" s="189"/>
      <c r="J669" s="189"/>
      <c r="K669" s="189"/>
      <c r="L669" s="189"/>
      <c r="M669" s="189"/>
    </row>
    <row r="670" spans="1:13" ht="15" customHeight="1">
      <c r="B670" s="189"/>
      <c r="C670" s="189"/>
      <c r="D670" s="189"/>
      <c r="E670" s="189"/>
      <c r="F670" s="189"/>
      <c r="G670" s="189"/>
      <c r="H670" s="189"/>
      <c r="I670" s="189"/>
      <c r="J670" s="189"/>
      <c r="K670" s="189"/>
      <c r="L670" s="189"/>
      <c r="M670" s="189"/>
    </row>
    <row r="671" spans="1:13" ht="15" customHeight="1">
      <c r="B671" s="189"/>
      <c r="C671" s="189"/>
      <c r="D671" s="189"/>
      <c r="E671" s="189"/>
      <c r="F671" s="189"/>
      <c r="G671" s="189"/>
      <c r="H671" s="189"/>
      <c r="I671" s="189"/>
      <c r="J671" s="189"/>
      <c r="K671" s="189"/>
      <c r="L671" s="189"/>
      <c r="M671" s="189"/>
    </row>
    <row r="672" spans="1:13" ht="15" customHeight="1">
      <c r="B672" s="189"/>
      <c r="C672" s="189"/>
      <c r="D672" s="189"/>
      <c r="E672" s="189"/>
      <c r="F672" s="189"/>
      <c r="G672" s="189"/>
      <c r="H672" s="189"/>
      <c r="I672" s="189"/>
      <c r="J672" s="189"/>
      <c r="K672" s="189"/>
      <c r="L672" s="189"/>
      <c r="M672" s="189"/>
    </row>
    <row r="673" spans="2:13" ht="15" customHeight="1">
      <c r="B673" s="189"/>
      <c r="C673" s="189"/>
      <c r="D673" s="189"/>
      <c r="E673" s="189"/>
      <c r="F673" s="189"/>
      <c r="G673" s="189"/>
      <c r="H673" s="189"/>
      <c r="I673" s="189"/>
      <c r="J673" s="189"/>
      <c r="K673" s="189"/>
      <c r="L673" s="189"/>
      <c r="M673" s="189"/>
    </row>
    <row r="674" spans="2:13" ht="15" customHeight="1">
      <c r="B674" s="189"/>
      <c r="C674" s="189"/>
      <c r="D674" s="189"/>
      <c r="E674" s="189"/>
      <c r="F674" s="189"/>
      <c r="G674" s="189"/>
      <c r="H674" s="189"/>
      <c r="I674" s="189"/>
      <c r="J674" s="189"/>
      <c r="K674" s="189"/>
      <c r="L674" s="189"/>
      <c r="M674" s="189"/>
    </row>
    <row r="675" spans="2:13" ht="12.75" customHeight="1">
      <c r="B675" s="189"/>
      <c r="C675" s="189"/>
      <c r="D675" s="189"/>
      <c r="E675" s="189"/>
      <c r="F675" s="189"/>
      <c r="G675" s="189"/>
      <c r="H675" s="189"/>
      <c r="I675" s="189"/>
      <c r="J675" s="189"/>
      <c r="K675" s="189"/>
      <c r="L675" s="189"/>
      <c r="M675" s="189"/>
    </row>
    <row r="676" spans="2:13">
      <c r="B676" s="345" t="s">
        <v>415</v>
      </c>
      <c r="C676" s="346"/>
      <c r="D676" s="346"/>
      <c r="E676" s="346"/>
      <c r="F676" s="346"/>
      <c r="G676" s="346"/>
      <c r="H676" s="346"/>
      <c r="I676" s="346"/>
      <c r="J676" s="346"/>
      <c r="K676" s="346"/>
      <c r="L676" s="346"/>
      <c r="M676" s="346"/>
    </row>
    <row r="677" spans="2:13" ht="21.75" customHeight="1">
      <c r="B677" s="346"/>
      <c r="C677" s="346"/>
      <c r="D677" s="346"/>
      <c r="E677" s="346"/>
      <c r="F677" s="346"/>
      <c r="G677" s="346"/>
      <c r="H677" s="346"/>
      <c r="I677" s="346"/>
      <c r="J677" s="346"/>
      <c r="K677" s="346"/>
      <c r="L677" s="346"/>
      <c r="M677" s="346"/>
    </row>
    <row r="678" spans="2:13" ht="15" customHeight="1">
      <c r="B678" s="189" t="s">
        <v>416</v>
      </c>
      <c r="C678" s="189"/>
      <c r="D678" s="189"/>
      <c r="E678" s="189"/>
      <c r="F678" s="189"/>
      <c r="G678" s="189"/>
      <c r="H678" s="189"/>
      <c r="I678" s="189"/>
      <c r="J678" s="189"/>
      <c r="K678" s="189"/>
      <c r="L678" s="189"/>
      <c r="M678" s="189"/>
    </row>
    <row r="679" spans="2:13" ht="15" customHeight="1">
      <c r="B679" s="189"/>
      <c r="C679" s="189"/>
      <c r="D679" s="189"/>
      <c r="E679" s="189"/>
      <c r="F679" s="189"/>
      <c r="G679" s="189"/>
      <c r="H679" s="189"/>
      <c r="I679" s="189"/>
      <c r="J679" s="189"/>
      <c r="K679" s="189"/>
      <c r="L679" s="189"/>
      <c r="M679" s="189"/>
    </row>
    <row r="680" spans="2:13" ht="15" customHeight="1">
      <c r="B680" s="189"/>
      <c r="C680" s="189"/>
      <c r="D680" s="189"/>
      <c r="E680" s="189"/>
      <c r="F680" s="189"/>
      <c r="G680" s="189"/>
      <c r="H680" s="189"/>
      <c r="I680" s="189"/>
      <c r="J680" s="189"/>
      <c r="K680" s="189"/>
      <c r="L680" s="189"/>
      <c r="M680" s="189"/>
    </row>
    <row r="681" spans="2:13" ht="15" customHeight="1">
      <c r="B681" s="189"/>
      <c r="C681" s="189"/>
      <c r="D681" s="189"/>
      <c r="E681" s="189"/>
      <c r="F681" s="189"/>
      <c r="G681" s="189"/>
      <c r="H681" s="189"/>
      <c r="I681" s="189"/>
      <c r="J681" s="189"/>
      <c r="K681" s="189"/>
      <c r="L681" s="189"/>
      <c r="M681" s="189"/>
    </row>
    <row r="682" spans="2:13" ht="15" customHeight="1">
      <c r="B682" s="189"/>
      <c r="C682" s="189"/>
      <c r="D682" s="189"/>
      <c r="E682" s="189"/>
      <c r="F682" s="189"/>
      <c r="G682" s="189"/>
      <c r="H682" s="189"/>
      <c r="I682" s="189"/>
      <c r="J682" s="189"/>
      <c r="K682" s="189"/>
      <c r="L682" s="189"/>
      <c r="M682" s="189"/>
    </row>
    <row r="683" spans="2:13" ht="15" customHeight="1">
      <c r="B683" s="189"/>
      <c r="C683" s="189"/>
      <c r="D683" s="189"/>
      <c r="E683" s="189"/>
      <c r="F683" s="189"/>
      <c r="G683" s="189"/>
      <c r="H683" s="189"/>
      <c r="I683" s="189"/>
      <c r="J683" s="189"/>
      <c r="K683" s="189"/>
      <c r="L683" s="189"/>
      <c r="M683" s="189"/>
    </row>
    <row r="684" spans="2:13" ht="19.5" customHeight="1">
      <c r="B684" s="189"/>
      <c r="C684" s="189"/>
      <c r="D684" s="189"/>
      <c r="E684" s="189"/>
      <c r="F684" s="189"/>
      <c r="G684" s="189"/>
      <c r="H684" s="189"/>
      <c r="I684" s="189"/>
      <c r="J684" s="189"/>
      <c r="K684" s="189"/>
      <c r="L684" s="189"/>
      <c r="M684" s="189"/>
    </row>
    <row r="685" spans="2:13" ht="14.25" customHeight="1">
      <c r="B685" s="189"/>
      <c r="C685" s="189"/>
      <c r="D685" s="189"/>
      <c r="E685" s="189"/>
      <c r="F685" s="189"/>
      <c r="G685" s="189"/>
      <c r="H685" s="189"/>
      <c r="I685" s="189"/>
      <c r="J685" s="189"/>
      <c r="K685" s="189"/>
      <c r="L685" s="189"/>
      <c r="M685" s="189"/>
    </row>
    <row r="686" spans="2:13" ht="19.5" hidden="1" customHeight="1">
      <c r="B686" s="189"/>
      <c r="C686" s="189"/>
      <c r="D686" s="189"/>
      <c r="E686" s="189"/>
      <c r="F686" s="189"/>
      <c r="G686" s="189"/>
      <c r="H686" s="189"/>
      <c r="I686" s="189"/>
      <c r="J686" s="189"/>
      <c r="K686" s="189"/>
      <c r="L686" s="189"/>
      <c r="M686" s="189"/>
    </row>
    <row r="687" spans="2:13" ht="16.5" hidden="1" customHeight="1">
      <c r="B687" s="189"/>
      <c r="C687" s="189"/>
      <c r="D687" s="189"/>
      <c r="E687" s="189"/>
      <c r="F687" s="189"/>
      <c r="G687" s="189"/>
      <c r="H687" s="189"/>
      <c r="I687" s="189"/>
      <c r="J687" s="189"/>
      <c r="K687" s="189"/>
      <c r="L687" s="189"/>
      <c r="M687" s="189"/>
    </row>
    <row r="688" spans="2:13" ht="15.75" hidden="1" customHeight="1">
      <c r="B688" s="189"/>
      <c r="C688" s="189"/>
      <c r="D688" s="189"/>
      <c r="E688" s="189"/>
      <c r="F688" s="189"/>
      <c r="G688" s="189"/>
      <c r="H688" s="189"/>
      <c r="I688" s="189"/>
      <c r="J688" s="189"/>
      <c r="K688" s="189"/>
      <c r="L688" s="189"/>
      <c r="M688" s="189"/>
    </row>
    <row r="689" spans="2:13" ht="17.25" hidden="1" customHeight="1">
      <c r="B689" s="189"/>
      <c r="C689" s="189"/>
      <c r="D689" s="189"/>
      <c r="E689" s="189"/>
      <c r="F689" s="189"/>
      <c r="G689" s="189"/>
      <c r="H689" s="189"/>
      <c r="I689" s="189"/>
      <c r="J689" s="189"/>
      <c r="K689" s="189"/>
      <c r="L689" s="189"/>
      <c r="M689" s="189"/>
    </row>
    <row r="690" spans="2:13" ht="17.25" hidden="1" customHeight="1">
      <c r="B690" s="189"/>
      <c r="C690" s="189"/>
      <c r="D690" s="189"/>
      <c r="E690" s="189"/>
      <c r="F690" s="189"/>
      <c r="G690" s="189"/>
      <c r="H690" s="189"/>
      <c r="I690" s="189"/>
      <c r="J690" s="189"/>
      <c r="K690" s="189"/>
      <c r="L690" s="189"/>
      <c r="M690" s="189"/>
    </row>
    <row r="691" spans="2:13" ht="17.25" hidden="1" customHeight="1">
      <c r="B691" s="189"/>
      <c r="C691" s="189"/>
      <c r="D691" s="189"/>
      <c r="E691" s="189"/>
      <c r="F691" s="189"/>
      <c r="G691" s="189"/>
      <c r="H691" s="189"/>
      <c r="I691" s="189"/>
      <c r="J691" s="189"/>
      <c r="K691" s="189"/>
      <c r="L691" s="189"/>
      <c r="M691" s="189"/>
    </row>
    <row r="692" spans="2:13" ht="17.25" hidden="1" customHeight="1">
      <c r="B692" s="189"/>
      <c r="C692" s="189"/>
      <c r="D692" s="189"/>
      <c r="E692" s="189"/>
      <c r="F692" s="189"/>
      <c r="G692" s="189"/>
      <c r="H692" s="189"/>
      <c r="I692" s="189"/>
      <c r="J692" s="189"/>
      <c r="K692" s="189"/>
      <c r="L692" s="189"/>
      <c r="M692" s="189"/>
    </row>
    <row r="693" spans="2:13" ht="17.25" hidden="1" customHeight="1">
      <c r="B693" s="189"/>
      <c r="C693" s="189"/>
      <c r="D693" s="189"/>
      <c r="E693" s="189"/>
      <c r="F693" s="189"/>
      <c r="G693" s="189"/>
      <c r="H693" s="189"/>
      <c r="I693" s="189"/>
      <c r="J693" s="189"/>
      <c r="K693" s="189"/>
      <c r="L693" s="189"/>
      <c r="M693" s="189"/>
    </row>
    <row r="694" spans="2:13" ht="17.25" hidden="1" customHeight="1">
      <c r="B694" s="189"/>
      <c r="C694" s="189"/>
      <c r="D694" s="189"/>
      <c r="E694" s="189"/>
      <c r="F694" s="189"/>
      <c r="G694" s="189"/>
      <c r="H694" s="189"/>
      <c r="I694" s="189"/>
      <c r="J694" s="189"/>
      <c r="K694" s="189"/>
      <c r="L694" s="189"/>
      <c r="M694" s="189"/>
    </row>
    <row r="695" spans="2:13" ht="17.25" hidden="1" customHeight="1">
      <c r="B695" s="189"/>
      <c r="C695" s="189"/>
      <c r="D695" s="189"/>
      <c r="E695" s="189"/>
      <c r="F695" s="189"/>
      <c r="G695" s="189"/>
      <c r="H695" s="189"/>
      <c r="I695" s="189"/>
      <c r="J695" s="189"/>
      <c r="K695" s="189"/>
      <c r="L695" s="189"/>
      <c r="M695" s="189"/>
    </row>
    <row r="696" spans="2:13" ht="17.25" hidden="1" customHeight="1">
      <c r="B696" s="189"/>
      <c r="C696" s="189"/>
      <c r="D696" s="189"/>
      <c r="E696" s="189"/>
      <c r="F696" s="189"/>
      <c r="G696" s="189"/>
      <c r="H696" s="189"/>
      <c r="I696" s="189"/>
      <c r="J696" s="189"/>
      <c r="K696" s="189"/>
      <c r="L696" s="189"/>
      <c r="M696" s="189"/>
    </row>
    <row r="697" spans="2:13" ht="17.25" hidden="1" customHeight="1">
      <c r="B697" s="189"/>
      <c r="C697" s="189"/>
      <c r="D697" s="189"/>
      <c r="E697" s="189"/>
      <c r="F697" s="189"/>
      <c r="G697" s="189"/>
      <c r="H697" s="189"/>
      <c r="I697" s="189"/>
      <c r="J697" s="189"/>
      <c r="K697" s="189"/>
      <c r="L697" s="189"/>
      <c r="M697" s="189"/>
    </row>
    <row r="698" spans="2:13" ht="17.25" hidden="1" customHeight="1">
      <c r="B698" s="189"/>
      <c r="C698" s="189"/>
      <c r="D698" s="189"/>
      <c r="E698" s="189"/>
      <c r="F698" s="189"/>
      <c r="G698" s="189"/>
      <c r="H698" s="189"/>
      <c r="I698" s="189"/>
      <c r="J698" s="189"/>
      <c r="K698" s="189"/>
      <c r="L698" s="189"/>
      <c r="M698" s="189"/>
    </row>
    <row r="699" spans="2:13" ht="16.5" hidden="1" customHeight="1">
      <c r="B699" s="189"/>
      <c r="C699" s="189"/>
      <c r="D699" s="189"/>
      <c r="E699" s="189"/>
      <c r="F699" s="189"/>
      <c r="G699" s="189"/>
      <c r="H699" s="189"/>
      <c r="I699" s="189"/>
      <c r="J699" s="189"/>
      <c r="K699" s="189"/>
      <c r="L699" s="189"/>
      <c r="M699" s="189"/>
    </row>
    <row r="700" spans="2:13" ht="20.25" customHeight="1">
      <c r="B700" s="347" t="s">
        <v>417</v>
      </c>
      <c r="C700" s="348"/>
      <c r="D700" s="348"/>
      <c r="E700" s="348"/>
      <c r="F700" s="348"/>
      <c r="G700" s="348"/>
      <c r="H700" s="348"/>
      <c r="I700" s="348"/>
      <c r="J700" s="348"/>
      <c r="K700" s="348"/>
      <c r="L700" s="348"/>
      <c r="M700" s="348"/>
    </row>
    <row r="701" spans="2:13" ht="13.5" customHeight="1">
      <c r="B701" s="348"/>
      <c r="C701" s="348"/>
      <c r="D701" s="348"/>
      <c r="E701" s="348"/>
      <c r="F701" s="348"/>
      <c r="G701" s="348"/>
      <c r="H701" s="348"/>
      <c r="I701" s="348"/>
      <c r="J701" s="348"/>
      <c r="K701" s="348"/>
      <c r="L701" s="348"/>
      <c r="M701" s="348"/>
    </row>
    <row r="702" spans="2:13" ht="13.5" customHeight="1">
      <c r="B702" s="189" t="s">
        <v>418</v>
      </c>
      <c r="C702" s="189"/>
      <c r="D702" s="189"/>
      <c r="E702" s="189"/>
      <c r="F702" s="189"/>
      <c r="G702" s="189"/>
      <c r="H702" s="189"/>
      <c r="I702" s="189"/>
      <c r="J702" s="189"/>
      <c r="K702" s="189"/>
      <c r="L702" s="189"/>
      <c r="M702" s="189"/>
    </row>
    <row r="703" spans="2:13" ht="13.5" customHeight="1">
      <c r="B703" s="189"/>
      <c r="C703" s="189"/>
      <c r="D703" s="189"/>
      <c r="E703" s="189"/>
      <c r="F703" s="189"/>
      <c r="G703" s="189"/>
      <c r="H703" s="189"/>
      <c r="I703" s="189"/>
      <c r="J703" s="189"/>
      <c r="K703" s="189"/>
      <c r="L703" s="189"/>
      <c r="M703" s="189"/>
    </row>
    <row r="704" spans="2:13" ht="13.5" customHeight="1">
      <c r="B704" s="189"/>
      <c r="C704" s="189"/>
      <c r="D704" s="189"/>
      <c r="E704" s="189"/>
      <c r="F704" s="189"/>
      <c r="G704" s="189"/>
      <c r="H704" s="189"/>
      <c r="I704" s="189"/>
      <c r="J704" s="189"/>
      <c r="K704" s="189"/>
      <c r="L704" s="189"/>
      <c r="M704" s="189"/>
    </row>
    <row r="706" spans="2:13">
      <c r="B706" s="340" t="s">
        <v>419</v>
      </c>
      <c r="C706" s="341"/>
      <c r="D706" s="341"/>
      <c r="E706" s="341"/>
      <c r="F706" s="341"/>
      <c r="G706" s="341"/>
      <c r="H706" s="341"/>
      <c r="I706" s="341"/>
      <c r="J706" s="341"/>
      <c r="K706" s="341"/>
      <c r="L706" s="341"/>
      <c r="M706" s="341"/>
    </row>
    <row r="707" spans="2:13" ht="28.5" customHeight="1">
      <c r="B707" s="341"/>
      <c r="C707" s="341"/>
      <c r="D707" s="341"/>
      <c r="E707" s="341"/>
      <c r="F707" s="341"/>
      <c r="G707" s="341"/>
      <c r="H707" s="341"/>
      <c r="I707" s="341"/>
      <c r="J707" s="341"/>
      <c r="K707" s="341"/>
      <c r="L707" s="341"/>
      <c r="M707" s="341"/>
    </row>
    <row r="708" spans="2:13" ht="39" customHeight="1">
      <c r="B708" s="189" t="s">
        <v>420</v>
      </c>
      <c r="C708" s="189"/>
      <c r="D708" s="189"/>
      <c r="E708" s="189"/>
      <c r="F708" s="189"/>
      <c r="G708" s="189"/>
      <c r="H708" s="189"/>
      <c r="I708" s="189"/>
      <c r="J708" s="189"/>
      <c r="K708" s="189"/>
      <c r="L708" s="189"/>
      <c r="M708" s="189"/>
    </row>
    <row r="710" spans="2:13">
      <c r="B710" s="342" t="s">
        <v>421</v>
      </c>
      <c r="C710" s="343"/>
      <c r="D710" s="343"/>
      <c r="E710" s="343"/>
      <c r="F710" s="343"/>
      <c r="G710" s="343"/>
      <c r="H710" s="343"/>
      <c r="I710" s="343"/>
      <c r="J710" s="343"/>
      <c r="K710" s="343"/>
      <c r="L710" s="343"/>
      <c r="M710" s="343"/>
    </row>
    <row r="711" spans="2:13" ht="28.5" customHeight="1">
      <c r="B711" s="343"/>
      <c r="C711" s="343"/>
      <c r="D711" s="343"/>
      <c r="E711" s="343"/>
      <c r="F711" s="343"/>
      <c r="G711" s="343"/>
      <c r="H711" s="343"/>
      <c r="I711" s="343"/>
      <c r="J711" s="343"/>
      <c r="K711" s="343"/>
      <c r="L711" s="343"/>
      <c r="M711" s="343"/>
    </row>
    <row r="712" spans="2:13" ht="15" customHeight="1">
      <c r="B712" s="351" t="s">
        <v>422</v>
      </c>
      <c r="C712" s="189"/>
      <c r="D712" s="189"/>
      <c r="E712" s="189"/>
      <c r="F712" s="189"/>
      <c r="G712" s="189"/>
      <c r="H712" s="189"/>
      <c r="I712" s="189"/>
      <c r="J712" s="189"/>
      <c r="K712" s="189"/>
      <c r="L712" s="189"/>
      <c r="M712" s="189"/>
    </row>
    <row r="713" spans="2:13" ht="15" customHeight="1">
      <c r="B713" s="189"/>
      <c r="C713" s="189"/>
      <c r="D713" s="189"/>
      <c r="E713" s="189"/>
      <c r="F713" s="189"/>
      <c r="G713" s="189"/>
      <c r="H713" s="189"/>
      <c r="I713" s="189"/>
      <c r="J713" s="189"/>
      <c r="K713" s="189"/>
      <c r="L713" s="189"/>
      <c r="M713" s="189"/>
    </row>
    <row r="714" spans="2:13" ht="15" customHeight="1">
      <c r="B714" s="189"/>
      <c r="C714" s="189"/>
      <c r="D714" s="189"/>
      <c r="E714" s="189"/>
      <c r="F714" s="189"/>
      <c r="G714" s="189"/>
      <c r="H714" s="189"/>
      <c r="I714" s="189"/>
      <c r="J714" s="189"/>
      <c r="K714" s="189"/>
      <c r="L714" s="189"/>
      <c r="M714" s="189"/>
    </row>
    <row r="715" spans="2:13" ht="17.25" customHeight="1">
      <c r="B715" s="189"/>
      <c r="C715" s="189"/>
      <c r="D715" s="189"/>
      <c r="E715" s="189"/>
      <c r="F715" s="189"/>
      <c r="G715" s="189"/>
      <c r="H715" s="189"/>
      <c r="I715" s="189"/>
      <c r="J715" s="189"/>
      <c r="K715" s="189"/>
      <c r="L715" s="189"/>
      <c r="M715" s="189"/>
    </row>
    <row r="716" spans="2:13" ht="15.75" customHeight="1">
      <c r="B716" s="189"/>
      <c r="C716" s="189"/>
      <c r="D716" s="189"/>
      <c r="E716" s="189"/>
      <c r="F716" s="189"/>
      <c r="G716" s="189"/>
      <c r="H716" s="189"/>
      <c r="I716" s="189"/>
      <c r="J716" s="189"/>
      <c r="K716" s="189"/>
      <c r="L716" s="189"/>
      <c r="M716" s="189"/>
    </row>
    <row r="717" spans="2:13" ht="16.5" customHeight="1">
      <c r="B717" s="189"/>
      <c r="C717" s="189"/>
      <c r="D717" s="189"/>
      <c r="E717" s="189"/>
      <c r="F717" s="189"/>
      <c r="G717" s="189"/>
      <c r="H717" s="189"/>
      <c r="I717" s="189"/>
      <c r="J717" s="189"/>
      <c r="K717" s="189"/>
      <c r="L717" s="189"/>
      <c r="M717" s="189"/>
    </row>
    <row r="718" spans="2:13" ht="15.75" customHeight="1">
      <c r="B718" s="189"/>
      <c r="C718" s="189"/>
      <c r="D718" s="189"/>
      <c r="E718" s="189"/>
      <c r="F718" s="189"/>
      <c r="G718" s="189"/>
      <c r="H718" s="189"/>
      <c r="I718" s="189"/>
      <c r="J718" s="189"/>
      <c r="K718" s="189"/>
      <c r="L718" s="189"/>
      <c r="M718" s="189"/>
    </row>
    <row r="719" spans="2:13" ht="15.75" customHeight="1">
      <c r="B719" s="189"/>
      <c r="C719" s="189"/>
      <c r="D719" s="189"/>
      <c r="E719" s="189"/>
      <c r="F719" s="189"/>
      <c r="G719" s="189"/>
      <c r="H719" s="189"/>
      <c r="I719" s="189"/>
      <c r="J719" s="189"/>
      <c r="K719" s="189"/>
      <c r="L719" s="189"/>
      <c r="M719" s="189"/>
    </row>
    <row r="720" spans="2:13" ht="17.25" customHeight="1">
      <c r="B720" s="189"/>
      <c r="C720" s="189"/>
      <c r="D720" s="189"/>
      <c r="E720" s="189"/>
      <c r="F720" s="189"/>
      <c r="G720" s="189"/>
      <c r="H720" s="189"/>
      <c r="I720" s="189"/>
      <c r="J720" s="189"/>
      <c r="K720" s="189"/>
      <c r="L720" s="189"/>
      <c r="M720" s="189"/>
    </row>
    <row r="721" spans="2:13" ht="17.25" customHeight="1">
      <c r="B721" s="189"/>
      <c r="C721" s="189"/>
      <c r="D721" s="189"/>
      <c r="E721" s="189"/>
      <c r="F721" s="189"/>
      <c r="G721" s="189"/>
      <c r="H721" s="189"/>
      <c r="I721" s="189"/>
      <c r="J721" s="189"/>
      <c r="K721" s="189"/>
      <c r="L721" s="189"/>
      <c r="M721" s="189"/>
    </row>
    <row r="722" spans="2:13" ht="17.25" customHeight="1">
      <c r="B722" s="189"/>
      <c r="C722" s="189"/>
      <c r="D722" s="189"/>
      <c r="E722" s="189"/>
      <c r="F722" s="189"/>
      <c r="G722" s="189"/>
      <c r="H722" s="189"/>
      <c r="I722" s="189"/>
      <c r="J722" s="189"/>
      <c r="K722" s="189"/>
      <c r="L722" s="189"/>
      <c r="M722" s="189"/>
    </row>
    <row r="723" spans="2:13" ht="17.25" customHeight="1">
      <c r="B723" s="189"/>
      <c r="C723" s="189"/>
      <c r="D723" s="189"/>
      <c r="E723" s="189"/>
      <c r="F723" s="189"/>
      <c r="G723" s="189"/>
      <c r="H723" s="189"/>
      <c r="I723" s="189"/>
      <c r="J723" s="189"/>
      <c r="K723" s="189"/>
      <c r="L723" s="189"/>
      <c r="M723" s="189"/>
    </row>
    <row r="724" spans="2:13" ht="17.25" customHeight="1">
      <c r="B724" s="189"/>
      <c r="C724" s="189"/>
      <c r="D724" s="189"/>
      <c r="E724" s="189"/>
      <c r="F724" s="189"/>
      <c r="G724" s="189"/>
      <c r="H724" s="189"/>
      <c r="I724" s="189"/>
      <c r="J724" s="189"/>
      <c r="K724" s="189"/>
      <c r="L724" s="189"/>
      <c r="M724" s="189"/>
    </row>
    <row r="725" spans="2:13" ht="15.75" customHeight="1"/>
    <row r="726" spans="2:13">
      <c r="K726" s="344" t="s">
        <v>423</v>
      </c>
      <c r="L726" s="344"/>
      <c r="M726" s="344"/>
    </row>
    <row r="727" spans="2:13" ht="29.25" customHeight="1">
      <c r="K727" s="344"/>
      <c r="L727" s="344"/>
      <c r="M727" s="344"/>
    </row>
  </sheetData>
  <mergeCells count="1273">
    <mergeCell ref="A50:D51"/>
    <mergeCell ref="B710:M711"/>
    <mergeCell ref="K726:M727"/>
    <mergeCell ref="B676:M677"/>
    <mergeCell ref="B700:M701"/>
    <mergeCell ref="A667:M668"/>
    <mergeCell ref="B702:M704"/>
    <mergeCell ref="B257:G258"/>
    <mergeCell ref="H257:I258"/>
    <mergeCell ref="J257:K258"/>
    <mergeCell ref="B245:M246"/>
    <mergeCell ref="B247:M249"/>
    <mergeCell ref="B250:M251"/>
    <mergeCell ref="B252:M253"/>
    <mergeCell ref="B712:M724"/>
    <mergeCell ref="B678:M699"/>
    <mergeCell ref="A58:D59"/>
    <mergeCell ref="F58:G59"/>
    <mergeCell ref="H58:I59"/>
    <mergeCell ref="J58:K59"/>
    <mergeCell ref="B669:M675"/>
    <mergeCell ref="E142:F144"/>
    <mergeCell ref="G142:H144"/>
    <mergeCell ref="I142:J144"/>
    <mergeCell ref="K142:L144"/>
    <mergeCell ref="B142:D144"/>
    <mergeCell ref="A73:D74"/>
    <mergeCell ref="F60:G61"/>
    <mergeCell ref="H60:I61"/>
    <mergeCell ref="J60:K61"/>
    <mergeCell ref="B217:M219"/>
    <mergeCell ref="A60:D61"/>
    <mergeCell ref="C360:F361"/>
    <mergeCell ref="D659:G659"/>
    <mergeCell ref="D661:G661"/>
    <mergeCell ref="A663:B663"/>
    <mergeCell ref="D663:G663"/>
    <mergeCell ref="A665:B665"/>
    <mergeCell ref="D665:G665"/>
    <mergeCell ref="B708:M708"/>
    <mergeCell ref="A142:A144"/>
    <mergeCell ref="B360:B361"/>
    <mergeCell ref="E43:E44"/>
    <mergeCell ref="E45:E46"/>
    <mergeCell ref="E48:E49"/>
    <mergeCell ref="E50:E51"/>
    <mergeCell ref="E53:E54"/>
    <mergeCell ref="E58:E59"/>
    <mergeCell ref="E60:E61"/>
    <mergeCell ref="E64:E65"/>
    <mergeCell ref="E73:E74"/>
    <mergeCell ref="L188:L189"/>
    <mergeCell ref="L257:L258"/>
    <mergeCell ref="L327:L328"/>
    <mergeCell ref="M142:M144"/>
    <mergeCell ref="B706:M707"/>
    <mergeCell ref="A43:D44"/>
    <mergeCell ref="F43:G44"/>
    <mergeCell ref="H43:I44"/>
    <mergeCell ref="J43:K44"/>
    <mergeCell ref="A48:D49"/>
    <mergeCell ref="A53:D54"/>
    <mergeCell ref="F48:G49"/>
    <mergeCell ref="H48:I49"/>
    <mergeCell ref="J48:K49"/>
    <mergeCell ref="D642:G642"/>
    <mergeCell ref="D643:G643"/>
    <mergeCell ref="D644:G644"/>
    <mergeCell ref="D645:G645"/>
    <mergeCell ref="D646:G646"/>
    <mergeCell ref="D647:G647"/>
    <mergeCell ref="D648:G648"/>
    <mergeCell ref="D649:G649"/>
    <mergeCell ref="D650:G650"/>
    <mergeCell ref="D651:G651"/>
    <mergeCell ref="D652:G652"/>
    <mergeCell ref="A653:B653"/>
    <mergeCell ref="D653:G653"/>
    <mergeCell ref="A654:B654"/>
    <mergeCell ref="D654:G654"/>
    <mergeCell ref="D657:G657"/>
    <mergeCell ref="D658:G658"/>
    <mergeCell ref="D624:G624"/>
    <mergeCell ref="D625:G625"/>
    <mergeCell ref="D626:G626"/>
    <mergeCell ref="D627:G627"/>
    <mergeCell ref="D628:G628"/>
    <mergeCell ref="D629:G629"/>
    <mergeCell ref="D630:G630"/>
    <mergeCell ref="D631:G631"/>
    <mergeCell ref="D632:G632"/>
    <mergeCell ref="D633:G633"/>
    <mergeCell ref="D634:G634"/>
    <mergeCell ref="D635:G635"/>
    <mergeCell ref="D636:G636"/>
    <mergeCell ref="D637:G637"/>
    <mergeCell ref="A638:B638"/>
    <mergeCell ref="D638:G638"/>
    <mergeCell ref="A639:B639"/>
    <mergeCell ref="D639:G639"/>
    <mergeCell ref="D607:G607"/>
    <mergeCell ref="D608:G608"/>
    <mergeCell ref="D609:G609"/>
    <mergeCell ref="D610:G610"/>
    <mergeCell ref="D611:G611"/>
    <mergeCell ref="D612:G612"/>
    <mergeCell ref="D613:G613"/>
    <mergeCell ref="D614:G614"/>
    <mergeCell ref="D615:G615"/>
    <mergeCell ref="D616:G616"/>
    <mergeCell ref="D617:G617"/>
    <mergeCell ref="D618:G618"/>
    <mergeCell ref="D619:G619"/>
    <mergeCell ref="A620:B620"/>
    <mergeCell ref="D620:G620"/>
    <mergeCell ref="A621:B621"/>
    <mergeCell ref="D621:G621"/>
    <mergeCell ref="D587:G587"/>
    <mergeCell ref="A588:B588"/>
    <mergeCell ref="D588:G588"/>
    <mergeCell ref="D590:G590"/>
    <mergeCell ref="A591:B591"/>
    <mergeCell ref="D591:G591"/>
    <mergeCell ref="D593:G593"/>
    <mergeCell ref="A594:B594"/>
    <mergeCell ref="D594:G594"/>
    <mergeCell ref="D596:G596"/>
    <mergeCell ref="D597:G597"/>
    <mergeCell ref="A598:B598"/>
    <mergeCell ref="D598:G598"/>
    <mergeCell ref="D600:G600"/>
    <mergeCell ref="D601:G601"/>
    <mergeCell ref="D602:G602"/>
    <mergeCell ref="D603:G603"/>
    <mergeCell ref="D570:G570"/>
    <mergeCell ref="A571:B571"/>
    <mergeCell ref="D571:G571"/>
    <mergeCell ref="D573:G573"/>
    <mergeCell ref="D574:G574"/>
    <mergeCell ref="A575:B575"/>
    <mergeCell ref="D575:G575"/>
    <mergeCell ref="D577:G577"/>
    <mergeCell ref="D578:G578"/>
    <mergeCell ref="A579:B579"/>
    <mergeCell ref="D579:G579"/>
    <mergeCell ref="D581:G581"/>
    <mergeCell ref="D582:G582"/>
    <mergeCell ref="D583:G583"/>
    <mergeCell ref="D584:G584"/>
    <mergeCell ref="A585:B585"/>
    <mergeCell ref="D585:G585"/>
    <mergeCell ref="A552:B552"/>
    <mergeCell ref="D552:G552"/>
    <mergeCell ref="D554:G554"/>
    <mergeCell ref="D555:G555"/>
    <mergeCell ref="D556:G556"/>
    <mergeCell ref="D557:G557"/>
    <mergeCell ref="D558:G558"/>
    <mergeCell ref="A559:B559"/>
    <mergeCell ref="D559:G559"/>
    <mergeCell ref="D561:G561"/>
    <mergeCell ref="D562:G562"/>
    <mergeCell ref="D563:G563"/>
    <mergeCell ref="A564:B564"/>
    <mergeCell ref="D564:G564"/>
    <mergeCell ref="D566:G566"/>
    <mergeCell ref="D567:G567"/>
    <mergeCell ref="A568:B568"/>
    <mergeCell ref="D568:G568"/>
    <mergeCell ref="D535:G535"/>
    <mergeCell ref="A536:B536"/>
    <mergeCell ref="D536:G536"/>
    <mergeCell ref="D538:G538"/>
    <mergeCell ref="D539:G539"/>
    <mergeCell ref="D540:G540"/>
    <mergeCell ref="D541:G541"/>
    <mergeCell ref="D542:G542"/>
    <mergeCell ref="D543:G543"/>
    <mergeCell ref="D544:G544"/>
    <mergeCell ref="D545:G545"/>
    <mergeCell ref="D546:G546"/>
    <mergeCell ref="D547:G547"/>
    <mergeCell ref="D548:G548"/>
    <mergeCell ref="D549:G549"/>
    <mergeCell ref="D550:G550"/>
    <mergeCell ref="D551:G551"/>
    <mergeCell ref="D518:G518"/>
    <mergeCell ref="A519:B519"/>
    <mergeCell ref="D519:G519"/>
    <mergeCell ref="D521:G521"/>
    <mergeCell ref="A522:B522"/>
    <mergeCell ref="D522:G522"/>
    <mergeCell ref="D524:G524"/>
    <mergeCell ref="D525:G525"/>
    <mergeCell ref="A526:B526"/>
    <mergeCell ref="D526:G526"/>
    <mergeCell ref="D528:G528"/>
    <mergeCell ref="D529:G529"/>
    <mergeCell ref="D530:G530"/>
    <mergeCell ref="D531:G531"/>
    <mergeCell ref="D532:G532"/>
    <mergeCell ref="A533:B533"/>
    <mergeCell ref="D533:G533"/>
    <mergeCell ref="A501:B501"/>
    <mergeCell ref="D501:G501"/>
    <mergeCell ref="D503:G503"/>
    <mergeCell ref="D504:G504"/>
    <mergeCell ref="D505:G505"/>
    <mergeCell ref="D506:G506"/>
    <mergeCell ref="D507:G507"/>
    <mergeCell ref="D508:G508"/>
    <mergeCell ref="D509:G509"/>
    <mergeCell ref="D510:G510"/>
    <mergeCell ref="D511:G511"/>
    <mergeCell ref="A512:B512"/>
    <mergeCell ref="D512:G512"/>
    <mergeCell ref="D514:G514"/>
    <mergeCell ref="D515:G515"/>
    <mergeCell ref="D516:G516"/>
    <mergeCell ref="D517:G517"/>
    <mergeCell ref="A484:B484"/>
    <mergeCell ref="D484:G484"/>
    <mergeCell ref="D486:G486"/>
    <mergeCell ref="D487:G487"/>
    <mergeCell ref="D488:G488"/>
    <mergeCell ref="A489:B489"/>
    <mergeCell ref="D489:G489"/>
    <mergeCell ref="D491:G491"/>
    <mergeCell ref="A492:B492"/>
    <mergeCell ref="D492:G492"/>
    <mergeCell ref="D494:G494"/>
    <mergeCell ref="D495:G495"/>
    <mergeCell ref="D496:G496"/>
    <mergeCell ref="D497:G497"/>
    <mergeCell ref="D498:G498"/>
    <mergeCell ref="D499:G499"/>
    <mergeCell ref="D500:G500"/>
    <mergeCell ref="D465:G465"/>
    <mergeCell ref="D466:G466"/>
    <mergeCell ref="D467:G467"/>
    <mergeCell ref="D468:G468"/>
    <mergeCell ref="D469:G469"/>
    <mergeCell ref="D470:G470"/>
    <mergeCell ref="D471:G471"/>
    <mergeCell ref="D472:G472"/>
    <mergeCell ref="D473:G473"/>
    <mergeCell ref="D475:G475"/>
    <mergeCell ref="D476:G476"/>
    <mergeCell ref="A477:B477"/>
    <mergeCell ref="D477:G477"/>
    <mergeCell ref="A480:B480"/>
    <mergeCell ref="D480:G480"/>
    <mergeCell ref="D482:G482"/>
    <mergeCell ref="D483:G483"/>
    <mergeCell ref="A448:B448"/>
    <mergeCell ref="D448:G448"/>
    <mergeCell ref="D450:G450"/>
    <mergeCell ref="D451:G451"/>
    <mergeCell ref="D452:G452"/>
    <mergeCell ref="D453:G453"/>
    <mergeCell ref="D454:G454"/>
    <mergeCell ref="D455:G455"/>
    <mergeCell ref="D456:G456"/>
    <mergeCell ref="D457:G457"/>
    <mergeCell ref="D458:G458"/>
    <mergeCell ref="D459:G459"/>
    <mergeCell ref="D460:G460"/>
    <mergeCell ref="D461:G461"/>
    <mergeCell ref="D462:G462"/>
    <mergeCell ref="D463:G463"/>
    <mergeCell ref="D464:G464"/>
    <mergeCell ref="D426:G426"/>
    <mergeCell ref="A427:B427"/>
    <mergeCell ref="D427:G427"/>
    <mergeCell ref="A428:B428"/>
    <mergeCell ref="D428:G428"/>
    <mergeCell ref="D431:G431"/>
    <mergeCell ref="A432:B432"/>
    <mergeCell ref="D432:G432"/>
    <mergeCell ref="D433:G433"/>
    <mergeCell ref="D437:G437"/>
    <mergeCell ref="D438:G438"/>
    <mergeCell ref="A439:B439"/>
    <mergeCell ref="D439:G439"/>
    <mergeCell ref="D441:G441"/>
    <mergeCell ref="D442:G442"/>
    <mergeCell ref="D443:G443"/>
    <mergeCell ref="A445:B445"/>
    <mergeCell ref="D445:G445"/>
    <mergeCell ref="C404:F404"/>
    <mergeCell ref="G404:H404"/>
    <mergeCell ref="I404:J404"/>
    <mergeCell ref="B406:K406"/>
    <mergeCell ref="B408:M408"/>
    <mergeCell ref="D411:G411"/>
    <mergeCell ref="D413:G413"/>
    <mergeCell ref="D414:G414"/>
    <mergeCell ref="D415:G415"/>
    <mergeCell ref="D416:G416"/>
    <mergeCell ref="D417:G417"/>
    <mergeCell ref="D418:G418"/>
    <mergeCell ref="D419:G419"/>
    <mergeCell ref="D420:G420"/>
    <mergeCell ref="D423:G423"/>
    <mergeCell ref="D424:G424"/>
    <mergeCell ref="D425:G425"/>
    <mergeCell ref="C398:F398"/>
    <mergeCell ref="G398:H398"/>
    <mergeCell ref="I398:J398"/>
    <mergeCell ref="C399:F399"/>
    <mergeCell ref="G399:H399"/>
    <mergeCell ref="I399:J399"/>
    <mergeCell ref="C400:F400"/>
    <mergeCell ref="G400:H400"/>
    <mergeCell ref="I400:J400"/>
    <mergeCell ref="C401:F401"/>
    <mergeCell ref="G401:H401"/>
    <mergeCell ref="I401:J401"/>
    <mergeCell ref="C402:F402"/>
    <mergeCell ref="G402:H402"/>
    <mergeCell ref="I402:J402"/>
    <mergeCell ref="C403:F403"/>
    <mergeCell ref="G403:H403"/>
    <mergeCell ref="I403:J403"/>
    <mergeCell ref="C392:F392"/>
    <mergeCell ref="G392:H392"/>
    <mergeCell ref="I392:J392"/>
    <mergeCell ref="C393:F393"/>
    <mergeCell ref="G393:H393"/>
    <mergeCell ref="I393:J393"/>
    <mergeCell ref="C394:F394"/>
    <mergeCell ref="G394:H394"/>
    <mergeCell ref="I394:J394"/>
    <mergeCell ref="C395:F395"/>
    <mergeCell ref="G395:H395"/>
    <mergeCell ref="I395:J395"/>
    <mergeCell ref="C396:F396"/>
    <mergeCell ref="G396:H396"/>
    <mergeCell ref="I396:J396"/>
    <mergeCell ref="C397:F397"/>
    <mergeCell ref="G397:H397"/>
    <mergeCell ref="I397:J397"/>
    <mergeCell ref="C386:F386"/>
    <mergeCell ref="G386:H386"/>
    <mergeCell ref="I386:J386"/>
    <mergeCell ref="C387:F387"/>
    <mergeCell ref="G387:H387"/>
    <mergeCell ref="I387:J387"/>
    <mergeCell ref="C388:F388"/>
    <mergeCell ref="G388:H388"/>
    <mergeCell ref="I388:J388"/>
    <mergeCell ref="C389:F389"/>
    <mergeCell ref="G389:H389"/>
    <mergeCell ref="I389:J389"/>
    <mergeCell ref="C390:F390"/>
    <mergeCell ref="G390:H390"/>
    <mergeCell ref="I390:J390"/>
    <mergeCell ref="C391:F391"/>
    <mergeCell ref="G391:H391"/>
    <mergeCell ref="I391:J391"/>
    <mergeCell ref="C380:F380"/>
    <mergeCell ref="G380:H380"/>
    <mergeCell ref="I380:J380"/>
    <mergeCell ref="C381:F381"/>
    <mergeCell ref="G381:H381"/>
    <mergeCell ref="I381:J381"/>
    <mergeCell ref="C382:F382"/>
    <mergeCell ref="G382:H382"/>
    <mergeCell ref="I382:J382"/>
    <mergeCell ref="C383:F383"/>
    <mergeCell ref="G383:H383"/>
    <mergeCell ref="I383:J383"/>
    <mergeCell ref="C384:F384"/>
    <mergeCell ref="G384:H384"/>
    <mergeCell ref="I384:J384"/>
    <mergeCell ref="C385:F385"/>
    <mergeCell ref="G385:H385"/>
    <mergeCell ref="I385:J385"/>
    <mergeCell ref="C374:F374"/>
    <mergeCell ref="G374:H374"/>
    <mergeCell ref="I374:J374"/>
    <mergeCell ref="C375:F375"/>
    <mergeCell ref="G375:H375"/>
    <mergeCell ref="I375:J375"/>
    <mergeCell ref="C376:F376"/>
    <mergeCell ref="G376:H376"/>
    <mergeCell ref="I376:J376"/>
    <mergeCell ref="C377:F377"/>
    <mergeCell ref="G377:H377"/>
    <mergeCell ref="I377:J377"/>
    <mergeCell ref="C378:F378"/>
    <mergeCell ref="G378:H378"/>
    <mergeCell ref="I378:J378"/>
    <mergeCell ref="C379:F379"/>
    <mergeCell ref="G379:H379"/>
    <mergeCell ref="I379:J379"/>
    <mergeCell ref="C366:F366"/>
    <mergeCell ref="G366:H366"/>
    <mergeCell ref="I366:J366"/>
    <mergeCell ref="K366:L366"/>
    <mergeCell ref="C367:F367"/>
    <mergeCell ref="G367:H367"/>
    <mergeCell ref="I367:J367"/>
    <mergeCell ref="K367:L367"/>
    <mergeCell ref="B368:F368"/>
    <mergeCell ref="G368:H368"/>
    <mergeCell ref="I368:J368"/>
    <mergeCell ref="K368:L368"/>
    <mergeCell ref="B370:M370"/>
    <mergeCell ref="C372:F372"/>
    <mergeCell ref="G372:H372"/>
    <mergeCell ref="I372:J372"/>
    <mergeCell ref="C373:F373"/>
    <mergeCell ref="G373:H373"/>
    <mergeCell ref="I373:J373"/>
    <mergeCell ref="B358:K358"/>
    <mergeCell ref="C362:F362"/>
    <mergeCell ref="G362:H362"/>
    <mergeCell ref="I362:J362"/>
    <mergeCell ref="K362:L362"/>
    <mergeCell ref="C363:F363"/>
    <mergeCell ref="G363:H363"/>
    <mergeCell ref="I363:J363"/>
    <mergeCell ref="K363:L363"/>
    <mergeCell ref="C364:F364"/>
    <mergeCell ref="G364:H364"/>
    <mergeCell ref="I364:J364"/>
    <mergeCell ref="K364:L364"/>
    <mergeCell ref="C365:F365"/>
    <mergeCell ref="G365:H365"/>
    <mergeCell ref="I365:J365"/>
    <mergeCell ref="K365:L365"/>
    <mergeCell ref="G360:H361"/>
    <mergeCell ref="I360:J361"/>
    <mergeCell ref="K360:L361"/>
    <mergeCell ref="C349:I349"/>
    <mergeCell ref="B351:D351"/>
    <mergeCell ref="E351:F351"/>
    <mergeCell ref="G351:H351"/>
    <mergeCell ref="B352:D352"/>
    <mergeCell ref="E352:F352"/>
    <mergeCell ref="G352:H352"/>
    <mergeCell ref="B353:D353"/>
    <mergeCell ref="E353:F353"/>
    <mergeCell ref="G353:H353"/>
    <mergeCell ref="B354:D354"/>
    <mergeCell ref="E354:F354"/>
    <mergeCell ref="G354:H354"/>
    <mergeCell ref="B355:D355"/>
    <mergeCell ref="E355:F355"/>
    <mergeCell ref="G355:H355"/>
    <mergeCell ref="B356:D356"/>
    <mergeCell ref="E356:F356"/>
    <mergeCell ref="G356:H356"/>
    <mergeCell ref="B342:G342"/>
    <mergeCell ref="H342:I342"/>
    <mergeCell ref="J342:K342"/>
    <mergeCell ref="B343:G343"/>
    <mergeCell ref="H343:I343"/>
    <mergeCell ref="J343:K343"/>
    <mergeCell ref="B344:G344"/>
    <mergeCell ref="H344:I344"/>
    <mergeCell ref="J344:K344"/>
    <mergeCell ref="B345:G345"/>
    <mergeCell ref="H345:I345"/>
    <mergeCell ref="J345:K345"/>
    <mergeCell ref="B346:G346"/>
    <mergeCell ref="H346:I346"/>
    <mergeCell ref="J346:K346"/>
    <mergeCell ref="B347:G347"/>
    <mergeCell ref="H347:I347"/>
    <mergeCell ref="J347:K347"/>
    <mergeCell ref="B336:G336"/>
    <mergeCell ref="H336:I336"/>
    <mergeCell ref="J336:K336"/>
    <mergeCell ref="B337:G337"/>
    <mergeCell ref="H337:I337"/>
    <mergeCell ref="J337:K337"/>
    <mergeCell ref="B338:G338"/>
    <mergeCell ref="H338:I338"/>
    <mergeCell ref="J338:K338"/>
    <mergeCell ref="B339:G339"/>
    <mergeCell ref="H339:I339"/>
    <mergeCell ref="J339:K339"/>
    <mergeCell ref="B340:G340"/>
    <mergeCell ref="H340:I340"/>
    <mergeCell ref="J340:K340"/>
    <mergeCell ref="B341:G341"/>
    <mergeCell ref="H341:I341"/>
    <mergeCell ref="J341:K341"/>
    <mergeCell ref="B330:G330"/>
    <mergeCell ref="H330:I330"/>
    <mergeCell ref="J330:K330"/>
    <mergeCell ref="B331:G331"/>
    <mergeCell ref="H331:I331"/>
    <mergeCell ref="J331:K331"/>
    <mergeCell ref="B332:G332"/>
    <mergeCell ref="H332:I332"/>
    <mergeCell ref="J332:K332"/>
    <mergeCell ref="B333:G333"/>
    <mergeCell ref="H333:I333"/>
    <mergeCell ref="J333:K333"/>
    <mergeCell ref="B334:G334"/>
    <mergeCell ref="H334:I334"/>
    <mergeCell ref="J334:K334"/>
    <mergeCell ref="B335:G335"/>
    <mergeCell ref="H335:I335"/>
    <mergeCell ref="J335:K335"/>
    <mergeCell ref="B319:G319"/>
    <mergeCell ref="H319:I319"/>
    <mergeCell ref="J319:K319"/>
    <mergeCell ref="B320:G320"/>
    <mergeCell ref="H320:I320"/>
    <mergeCell ref="J320:K320"/>
    <mergeCell ref="B321:G321"/>
    <mergeCell ref="H321:I321"/>
    <mergeCell ref="J321:K321"/>
    <mergeCell ref="B322:G322"/>
    <mergeCell ref="H322:I322"/>
    <mergeCell ref="J322:K322"/>
    <mergeCell ref="B323:G323"/>
    <mergeCell ref="H323:I323"/>
    <mergeCell ref="J323:K323"/>
    <mergeCell ref="B325:K325"/>
    <mergeCell ref="B329:G329"/>
    <mergeCell ref="H329:I329"/>
    <mergeCell ref="J329:K329"/>
    <mergeCell ref="B327:G328"/>
    <mergeCell ref="H327:I328"/>
    <mergeCell ref="J327:K328"/>
    <mergeCell ref="B313:G313"/>
    <mergeCell ref="H313:I313"/>
    <mergeCell ref="J313:K313"/>
    <mergeCell ref="B314:G314"/>
    <mergeCell ref="H314:I314"/>
    <mergeCell ref="J314:K314"/>
    <mergeCell ref="B315:G315"/>
    <mergeCell ref="H315:I315"/>
    <mergeCell ref="J315:K315"/>
    <mergeCell ref="B316:G316"/>
    <mergeCell ref="H316:I316"/>
    <mergeCell ref="J316:K316"/>
    <mergeCell ref="B317:G317"/>
    <mergeCell ref="H317:I317"/>
    <mergeCell ref="J317:K317"/>
    <mergeCell ref="B318:G318"/>
    <mergeCell ref="H318:I318"/>
    <mergeCell ref="J318:K318"/>
    <mergeCell ref="B307:G307"/>
    <mergeCell ref="H307:I307"/>
    <mergeCell ref="J307:K307"/>
    <mergeCell ref="B308:G308"/>
    <mergeCell ref="H308:I308"/>
    <mergeCell ref="J308:K308"/>
    <mergeCell ref="B309:G309"/>
    <mergeCell ref="H309:I309"/>
    <mergeCell ref="J309:K309"/>
    <mergeCell ref="B310:G310"/>
    <mergeCell ref="H310:I310"/>
    <mergeCell ref="J310:K310"/>
    <mergeCell ref="B311:G311"/>
    <mergeCell ref="H311:I311"/>
    <mergeCell ref="J311:K311"/>
    <mergeCell ref="B312:G312"/>
    <mergeCell ref="H312:I312"/>
    <mergeCell ref="J312:K312"/>
    <mergeCell ref="B301:G301"/>
    <mergeCell ref="H301:I301"/>
    <mergeCell ref="J301:K301"/>
    <mergeCell ref="B302:G302"/>
    <mergeCell ref="H302:I302"/>
    <mergeCell ref="J302:K302"/>
    <mergeCell ref="B303:G303"/>
    <mergeCell ref="H303:I303"/>
    <mergeCell ref="J303:K303"/>
    <mergeCell ref="B304:G304"/>
    <mergeCell ref="H304:I304"/>
    <mergeCell ref="J304:K304"/>
    <mergeCell ref="B305:G305"/>
    <mergeCell ref="H305:I305"/>
    <mergeCell ref="J305:K305"/>
    <mergeCell ref="B306:G306"/>
    <mergeCell ref="H306:I306"/>
    <mergeCell ref="J306:K306"/>
    <mergeCell ref="B295:G295"/>
    <mergeCell ref="H295:I295"/>
    <mergeCell ref="J295:K295"/>
    <mergeCell ref="B296:G296"/>
    <mergeCell ref="H296:I296"/>
    <mergeCell ref="J296:K296"/>
    <mergeCell ref="B297:G297"/>
    <mergeCell ref="H297:I297"/>
    <mergeCell ref="J297:K297"/>
    <mergeCell ref="B298:G298"/>
    <mergeCell ref="H298:I298"/>
    <mergeCell ref="J298:K298"/>
    <mergeCell ref="B299:G299"/>
    <mergeCell ref="H299:I299"/>
    <mergeCell ref="J299:K299"/>
    <mergeCell ref="B300:G300"/>
    <mergeCell ref="H300:I300"/>
    <mergeCell ref="J300:K300"/>
    <mergeCell ref="B289:G289"/>
    <mergeCell ref="H289:I289"/>
    <mergeCell ref="J289:K289"/>
    <mergeCell ref="B290:G290"/>
    <mergeCell ref="H290:I290"/>
    <mergeCell ref="J290:K290"/>
    <mergeCell ref="B291:G291"/>
    <mergeCell ref="H291:I291"/>
    <mergeCell ref="J291:K291"/>
    <mergeCell ref="B292:G292"/>
    <mergeCell ref="H292:I292"/>
    <mergeCell ref="J292:K292"/>
    <mergeCell ref="B293:G293"/>
    <mergeCell ref="H293:I293"/>
    <mergeCell ref="J293:K293"/>
    <mergeCell ref="B294:G294"/>
    <mergeCell ref="H294:I294"/>
    <mergeCell ref="J294:K294"/>
    <mergeCell ref="B283:G283"/>
    <mergeCell ref="H283:I283"/>
    <mergeCell ref="J283:K283"/>
    <mergeCell ref="B284:G284"/>
    <mergeCell ref="H284:I284"/>
    <mergeCell ref="J284:K284"/>
    <mergeCell ref="B285:G285"/>
    <mergeCell ref="H285:I285"/>
    <mergeCell ref="J285:K285"/>
    <mergeCell ref="B286:G286"/>
    <mergeCell ref="H286:I286"/>
    <mergeCell ref="J286:K286"/>
    <mergeCell ref="B287:G287"/>
    <mergeCell ref="H287:I287"/>
    <mergeCell ref="J287:K287"/>
    <mergeCell ref="B288:G288"/>
    <mergeCell ref="H288:I288"/>
    <mergeCell ref="J288:K288"/>
    <mergeCell ref="B277:G277"/>
    <mergeCell ref="H277:I277"/>
    <mergeCell ref="J277:K277"/>
    <mergeCell ref="B278:G278"/>
    <mergeCell ref="H278:I278"/>
    <mergeCell ref="J278:K278"/>
    <mergeCell ref="B279:G279"/>
    <mergeCell ref="H279:I279"/>
    <mergeCell ref="J279:K279"/>
    <mergeCell ref="B280:G280"/>
    <mergeCell ref="H280:I280"/>
    <mergeCell ref="J280:K280"/>
    <mergeCell ref="B281:G281"/>
    <mergeCell ref="H281:I281"/>
    <mergeCell ref="J281:K281"/>
    <mergeCell ref="B282:G282"/>
    <mergeCell ref="H282:I282"/>
    <mergeCell ref="J282:K282"/>
    <mergeCell ref="B271:G271"/>
    <mergeCell ref="H271:I271"/>
    <mergeCell ref="J271:K271"/>
    <mergeCell ref="B272:G272"/>
    <mergeCell ref="H272:I272"/>
    <mergeCell ref="J272:K272"/>
    <mergeCell ref="B273:G273"/>
    <mergeCell ref="H273:I273"/>
    <mergeCell ref="J273:K273"/>
    <mergeCell ref="B274:G274"/>
    <mergeCell ref="H274:I274"/>
    <mergeCell ref="J274:K274"/>
    <mergeCell ref="B275:G275"/>
    <mergeCell ref="H275:I275"/>
    <mergeCell ref="J275:K275"/>
    <mergeCell ref="B276:G276"/>
    <mergeCell ref="H276:I276"/>
    <mergeCell ref="J276:K276"/>
    <mergeCell ref="B265:G265"/>
    <mergeCell ref="H265:I265"/>
    <mergeCell ref="J265:K265"/>
    <mergeCell ref="B266:G266"/>
    <mergeCell ref="H266:I266"/>
    <mergeCell ref="J266:K266"/>
    <mergeCell ref="B267:G267"/>
    <mergeCell ref="H267:I267"/>
    <mergeCell ref="J267:K267"/>
    <mergeCell ref="B268:G268"/>
    <mergeCell ref="H268:I268"/>
    <mergeCell ref="J268:K268"/>
    <mergeCell ref="B269:G269"/>
    <mergeCell ref="H269:I269"/>
    <mergeCell ref="J269:K269"/>
    <mergeCell ref="B270:G270"/>
    <mergeCell ref="H270:I270"/>
    <mergeCell ref="J270:K270"/>
    <mergeCell ref="B259:G259"/>
    <mergeCell ref="H259:I259"/>
    <mergeCell ref="J259:K259"/>
    <mergeCell ref="B260:G260"/>
    <mergeCell ref="H260:I260"/>
    <mergeCell ref="J260:K260"/>
    <mergeCell ref="B261:G261"/>
    <mergeCell ref="H261:I261"/>
    <mergeCell ref="J261:K261"/>
    <mergeCell ref="B262:G262"/>
    <mergeCell ref="H262:I262"/>
    <mergeCell ref="J262:K262"/>
    <mergeCell ref="B263:G263"/>
    <mergeCell ref="H263:I263"/>
    <mergeCell ref="J263:K263"/>
    <mergeCell ref="B264:G264"/>
    <mergeCell ref="H264:I264"/>
    <mergeCell ref="J264:K264"/>
    <mergeCell ref="B203:G203"/>
    <mergeCell ref="H203:I203"/>
    <mergeCell ref="J203:K203"/>
    <mergeCell ref="B204:G204"/>
    <mergeCell ref="H204:I204"/>
    <mergeCell ref="J204:K204"/>
    <mergeCell ref="B205:G205"/>
    <mergeCell ref="H205:I205"/>
    <mergeCell ref="J205:K205"/>
    <mergeCell ref="B206:G206"/>
    <mergeCell ref="H206:I206"/>
    <mergeCell ref="J206:K206"/>
    <mergeCell ref="B207:G207"/>
    <mergeCell ref="H207:I207"/>
    <mergeCell ref="J207:K207"/>
    <mergeCell ref="B209:K209"/>
    <mergeCell ref="C255:M255"/>
    <mergeCell ref="B226:M228"/>
    <mergeCell ref="B229:M230"/>
    <mergeCell ref="B231:M232"/>
    <mergeCell ref="B233:M234"/>
    <mergeCell ref="B235:M236"/>
    <mergeCell ref="B210:M214"/>
    <mergeCell ref="B237:M240"/>
    <mergeCell ref="B241:M242"/>
    <mergeCell ref="B243:M244"/>
    <mergeCell ref="B215:M216"/>
    <mergeCell ref="B220:M222"/>
    <mergeCell ref="B223:M225"/>
    <mergeCell ref="B197:G197"/>
    <mergeCell ref="H197:I197"/>
    <mergeCell ref="J197:K197"/>
    <mergeCell ref="B198:G198"/>
    <mergeCell ref="H198:I198"/>
    <mergeCell ref="J198:K198"/>
    <mergeCell ref="B199:G199"/>
    <mergeCell ref="H199:I199"/>
    <mergeCell ref="J199:K199"/>
    <mergeCell ref="B200:G200"/>
    <mergeCell ref="H200:I200"/>
    <mergeCell ref="J200:K200"/>
    <mergeCell ref="B201:G201"/>
    <mergeCell ref="H201:I201"/>
    <mergeCell ref="J201:K201"/>
    <mergeCell ref="B202:G202"/>
    <mergeCell ref="H202:I202"/>
    <mergeCell ref="J202:K202"/>
    <mergeCell ref="B191:G191"/>
    <mergeCell ref="H191:I191"/>
    <mergeCell ref="J191:K191"/>
    <mergeCell ref="B192:G192"/>
    <mergeCell ref="H192:I192"/>
    <mergeCell ref="J192:K192"/>
    <mergeCell ref="B193:G193"/>
    <mergeCell ref="H193:I193"/>
    <mergeCell ref="J193:K193"/>
    <mergeCell ref="B194:G194"/>
    <mergeCell ref="H194:I194"/>
    <mergeCell ref="J194:K194"/>
    <mergeCell ref="B195:G195"/>
    <mergeCell ref="H195:I195"/>
    <mergeCell ref="J195:K195"/>
    <mergeCell ref="B196:G196"/>
    <mergeCell ref="H196:I196"/>
    <mergeCell ref="J196:K196"/>
    <mergeCell ref="B182:D182"/>
    <mergeCell ref="E182:F182"/>
    <mergeCell ref="G182:H182"/>
    <mergeCell ref="I182:J182"/>
    <mergeCell ref="K182:L182"/>
    <mergeCell ref="B183:D183"/>
    <mergeCell ref="E183:F183"/>
    <mergeCell ref="G183:H183"/>
    <mergeCell ref="I183:J183"/>
    <mergeCell ref="K183:L183"/>
    <mergeCell ref="B184:D184"/>
    <mergeCell ref="E184:F184"/>
    <mergeCell ref="G184:H184"/>
    <mergeCell ref="I184:J184"/>
    <mergeCell ref="K184:L184"/>
    <mergeCell ref="B186:M186"/>
    <mergeCell ref="B190:G190"/>
    <mergeCell ref="H190:I190"/>
    <mergeCell ref="J190:K190"/>
    <mergeCell ref="H188:I189"/>
    <mergeCell ref="J188:K189"/>
    <mergeCell ref="B188:G189"/>
    <mergeCell ref="B178:D178"/>
    <mergeCell ref="E178:F178"/>
    <mergeCell ref="G178:H178"/>
    <mergeCell ref="I178:J178"/>
    <mergeCell ref="K178:L178"/>
    <mergeCell ref="B179:D179"/>
    <mergeCell ref="E179:F179"/>
    <mergeCell ref="G179:H179"/>
    <mergeCell ref="I179:J179"/>
    <mergeCell ref="K179:L179"/>
    <mergeCell ref="B180:D180"/>
    <mergeCell ref="E180:F180"/>
    <mergeCell ref="G180:H180"/>
    <mergeCell ref="I180:J180"/>
    <mergeCell ref="K180:L180"/>
    <mergeCell ref="B181:D181"/>
    <mergeCell ref="E181:F181"/>
    <mergeCell ref="G181:H181"/>
    <mergeCell ref="I181:J181"/>
    <mergeCell ref="K181:L181"/>
    <mergeCell ref="B174:D174"/>
    <mergeCell ref="E174:F174"/>
    <mergeCell ref="G174:H174"/>
    <mergeCell ref="I174:J174"/>
    <mergeCell ref="K174:L174"/>
    <mergeCell ref="B175:D175"/>
    <mergeCell ref="E175:F175"/>
    <mergeCell ref="G175:H175"/>
    <mergeCell ref="I175:J175"/>
    <mergeCell ref="K175:L175"/>
    <mergeCell ref="B176:D176"/>
    <mergeCell ref="E176:F176"/>
    <mergeCell ref="G176:H176"/>
    <mergeCell ref="I176:J176"/>
    <mergeCell ref="K176:L176"/>
    <mergeCell ref="B177:D177"/>
    <mergeCell ref="E177:F177"/>
    <mergeCell ref="G177:H177"/>
    <mergeCell ref="I177:J177"/>
    <mergeCell ref="K177:L177"/>
    <mergeCell ref="B170:D170"/>
    <mergeCell ref="E170:F170"/>
    <mergeCell ref="G170:H170"/>
    <mergeCell ref="I170:J170"/>
    <mergeCell ref="K170:L170"/>
    <mergeCell ref="B171:D171"/>
    <mergeCell ref="E171:F171"/>
    <mergeCell ref="G171:H171"/>
    <mergeCell ref="I171:J171"/>
    <mergeCell ref="K171:L171"/>
    <mergeCell ref="B172:D172"/>
    <mergeCell ref="E172:F172"/>
    <mergeCell ref="G172:H172"/>
    <mergeCell ref="I172:J172"/>
    <mergeCell ref="K172:L172"/>
    <mergeCell ref="B173:D173"/>
    <mergeCell ref="E173:F173"/>
    <mergeCell ref="G173:H173"/>
    <mergeCell ref="I173:J173"/>
    <mergeCell ref="K173:L173"/>
    <mergeCell ref="B166:D166"/>
    <mergeCell ref="E166:F166"/>
    <mergeCell ref="G166:H166"/>
    <mergeCell ref="I166:J166"/>
    <mergeCell ref="K166:L166"/>
    <mergeCell ref="B167:D167"/>
    <mergeCell ref="E167:F167"/>
    <mergeCell ref="G167:H167"/>
    <mergeCell ref="I167:J167"/>
    <mergeCell ref="K167:L167"/>
    <mergeCell ref="B168:D168"/>
    <mergeCell ref="E168:F168"/>
    <mergeCell ref="G168:H168"/>
    <mergeCell ref="I168:J168"/>
    <mergeCell ref="K168:L168"/>
    <mergeCell ref="B169:D169"/>
    <mergeCell ref="E169:F169"/>
    <mergeCell ref="G169:H169"/>
    <mergeCell ref="I169:J169"/>
    <mergeCell ref="K169:L169"/>
    <mergeCell ref="B162:D162"/>
    <mergeCell ref="E162:F162"/>
    <mergeCell ref="G162:H162"/>
    <mergeCell ref="I162:J162"/>
    <mergeCell ref="K162:L162"/>
    <mergeCell ref="B163:D163"/>
    <mergeCell ref="E163:F163"/>
    <mergeCell ref="G163:H163"/>
    <mergeCell ref="I163:J163"/>
    <mergeCell ref="K163:L163"/>
    <mergeCell ref="B164:D164"/>
    <mergeCell ref="E164:F164"/>
    <mergeCell ref="G164:H164"/>
    <mergeCell ref="I164:J164"/>
    <mergeCell ref="K164:L164"/>
    <mergeCell ref="B165:D165"/>
    <mergeCell ref="E165:F165"/>
    <mergeCell ref="G165:H165"/>
    <mergeCell ref="I165:J165"/>
    <mergeCell ref="K165:L165"/>
    <mergeCell ref="B158:D158"/>
    <mergeCell ref="E158:F158"/>
    <mergeCell ref="G158:H158"/>
    <mergeCell ref="I158:J158"/>
    <mergeCell ref="K158:L158"/>
    <mergeCell ref="B159:D159"/>
    <mergeCell ref="E159:F159"/>
    <mergeCell ref="G159:H159"/>
    <mergeCell ref="I159:J159"/>
    <mergeCell ref="K159:L159"/>
    <mergeCell ref="B160:D160"/>
    <mergeCell ref="E160:F160"/>
    <mergeCell ref="G160:H160"/>
    <mergeCell ref="I160:J160"/>
    <mergeCell ref="K160:L160"/>
    <mergeCell ref="B161:D161"/>
    <mergeCell ref="E161:F161"/>
    <mergeCell ref="G161:H161"/>
    <mergeCell ref="I161:J161"/>
    <mergeCell ref="K161:L161"/>
    <mergeCell ref="B154:D154"/>
    <mergeCell ref="E154:F154"/>
    <mergeCell ref="G154:H154"/>
    <mergeCell ref="I154:J154"/>
    <mergeCell ref="K154:L154"/>
    <mergeCell ref="B155:D155"/>
    <mergeCell ref="E155:F155"/>
    <mergeCell ref="G155:H155"/>
    <mergeCell ref="I155:J155"/>
    <mergeCell ref="K155:L155"/>
    <mergeCell ref="B156:D156"/>
    <mergeCell ref="E156:F156"/>
    <mergeCell ref="G156:H156"/>
    <mergeCell ref="I156:J156"/>
    <mergeCell ref="K156:L156"/>
    <mergeCell ref="B157:D157"/>
    <mergeCell ref="E157:F157"/>
    <mergeCell ref="G157:H157"/>
    <mergeCell ref="I157:J157"/>
    <mergeCell ref="K157:L157"/>
    <mergeCell ref="B150:D150"/>
    <mergeCell ref="E150:F150"/>
    <mergeCell ref="G150:H150"/>
    <mergeCell ref="I150:J150"/>
    <mergeCell ref="K150:L150"/>
    <mergeCell ref="B151:D151"/>
    <mergeCell ref="E151:F151"/>
    <mergeCell ref="G151:H151"/>
    <mergeCell ref="I151:J151"/>
    <mergeCell ref="K151:L151"/>
    <mergeCell ref="B152:D152"/>
    <mergeCell ref="E152:F152"/>
    <mergeCell ref="G152:H152"/>
    <mergeCell ref="I152:J152"/>
    <mergeCell ref="K152:L152"/>
    <mergeCell ref="B153:D153"/>
    <mergeCell ref="E153:F153"/>
    <mergeCell ref="G153:H153"/>
    <mergeCell ref="I153:J153"/>
    <mergeCell ref="K153:L153"/>
    <mergeCell ref="B146:D146"/>
    <mergeCell ref="E146:F146"/>
    <mergeCell ref="G146:H146"/>
    <mergeCell ref="I146:J146"/>
    <mergeCell ref="K146:L146"/>
    <mergeCell ref="B147:D147"/>
    <mergeCell ref="E147:F147"/>
    <mergeCell ref="G147:H147"/>
    <mergeCell ref="I147:J147"/>
    <mergeCell ref="K147:L147"/>
    <mergeCell ref="B148:D148"/>
    <mergeCell ref="E148:F148"/>
    <mergeCell ref="G148:H148"/>
    <mergeCell ref="I148:J148"/>
    <mergeCell ref="K148:L148"/>
    <mergeCell ref="B149:D149"/>
    <mergeCell ref="E149:F149"/>
    <mergeCell ref="G149:H149"/>
    <mergeCell ref="I149:J149"/>
    <mergeCell ref="K149:L149"/>
    <mergeCell ref="C131:E131"/>
    <mergeCell ref="F131:G131"/>
    <mergeCell ref="H131:I131"/>
    <mergeCell ref="J131:K131"/>
    <mergeCell ref="A132:E132"/>
    <mergeCell ref="F132:G132"/>
    <mergeCell ref="H132:I132"/>
    <mergeCell ref="J132:K132"/>
    <mergeCell ref="B136:I136"/>
    <mergeCell ref="B137:G137"/>
    <mergeCell ref="B138:G138"/>
    <mergeCell ref="B139:M139"/>
    <mergeCell ref="B140:M140"/>
    <mergeCell ref="B141:L141"/>
    <mergeCell ref="B145:D145"/>
    <mergeCell ref="E145:F145"/>
    <mergeCell ref="G145:H145"/>
    <mergeCell ref="I145:J145"/>
    <mergeCell ref="K145:L145"/>
    <mergeCell ref="C126:E126"/>
    <mergeCell ref="F126:G126"/>
    <mergeCell ref="H126:I126"/>
    <mergeCell ref="J126:K126"/>
    <mergeCell ref="C127:E127"/>
    <mergeCell ref="F127:G127"/>
    <mergeCell ref="H127:I127"/>
    <mergeCell ref="J127:K127"/>
    <mergeCell ref="C128:E128"/>
    <mergeCell ref="F128:G128"/>
    <mergeCell ref="H128:I128"/>
    <mergeCell ref="J128:K128"/>
    <mergeCell ref="A129:E129"/>
    <mergeCell ref="F129:G129"/>
    <mergeCell ref="H129:I129"/>
    <mergeCell ref="J129:K129"/>
    <mergeCell ref="C130:E130"/>
    <mergeCell ref="F130:G130"/>
    <mergeCell ref="H130:I130"/>
    <mergeCell ref="J130:K130"/>
    <mergeCell ref="C121:E121"/>
    <mergeCell ref="F121:G121"/>
    <mergeCell ref="H121:I121"/>
    <mergeCell ref="J121:K121"/>
    <mergeCell ref="C122:E122"/>
    <mergeCell ref="F122:G122"/>
    <mergeCell ref="H122:I122"/>
    <mergeCell ref="J122:K122"/>
    <mergeCell ref="C123:E123"/>
    <mergeCell ref="F123:G123"/>
    <mergeCell ref="H123:I123"/>
    <mergeCell ref="J123:K123"/>
    <mergeCell ref="C124:E124"/>
    <mergeCell ref="F124:G124"/>
    <mergeCell ref="H124:I124"/>
    <mergeCell ref="J124:K124"/>
    <mergeCell ref="C125:E125"/>
    <mergeCell ref="F125:G125"/>
    <mergeCell ref="H125:I125"/>
    <mergeCell ref="J125:K125"/>
    <mergeCell ref="C116:E116"/>
    <mergeCell ref="F116:G116"/>
    <mergeCell ref="H116:I116"/>
    <mergeCell ref="J116:K116"/>
    <mergeCell ref="C117:E117"/>
    <mergeCell ref="F117:G117"/>
    <mergeCell ref="H117:I117"/>
    <mergeCell ref="J117:K117"/>
    <mergeCell ref="C118:E118"/>
    <mergeCell ref="F118:G118"/>
    <mergeCell ref="H118:I118"/>
    <mergeCell ref="J118:K118"/>
    <mergeCell ref="C119:E119"/>
    <mergeCell ref="F119:G119"/>
    <mergeCell ref="H119:I119"/>
    <mergeCell ref="J119:K119"/>
    <mergeCell ref="C120:E120"/>
    <mergeCell ref="F120:G120"/>
    <mergeCell ref="H120:I120"/>
    <mergeCell ref="J120:K120"/>
    <mergeCell ref="C111:E111"/>
    <mergeCell ref="F111:G111"/>
    <mergeCell ref="H111:I111"/>
    <mergeCell ref="J111:K111"/>
    <mergeCell ref="C112:E112"/>
    <mergeCell ref="F112:G112"/>
    <mergeCell ref="H112:I112"/>
    <mergeCell ref="J112:K112"/>
    <mergeCell ref="C113:E113"/>
    <mergeCell ref="F113:G113"/>
    <mergeCell ref="H113:I113"/>
    <mergeCell ref="J113:K113"/>
    <mergeCell ref="C114:E114"/>
    <mergeCell ref="F114:G114"/>
    <mergeCell ref="H114:I114"/>
    <mergeCell ref="J114:K114"/>
    <mergeCell ref="C115:E115"/>
    <mergeCell ref="F115:G115"/>
    <mergeCell ref="H115:I115"/>
    <mergeCell ref="J115:K115"/>
    <mergeCell ref="C106:E106"/>
    <mergeCell ref="F106:G106"/>
    <mergeCell ref="H106:I106"/>
    <mergeCell ref="J106:K106"/>
    <mergeCell ref="C107:E107"/>
    <mergeCell ref="F107:G107"/>
    <mergeCell ref="H107:I107"/>
    <mergeCell ref="J107:K107"/>
    <mergeCell ref="C108:E108"/>
    <mergeCell ref="F108:G108"/>
    <mergeCell ref="H108:I108"/>
    <mergeCell ref="J108:K108"/>
    <mergeCell ref="C109:E109"/>
    <mergeCell ref="F109:G109"/>
    <mergeCell ref="H109:I109"/>
    <mergeCell ref="J109:K109"/>
    <mergeCell ref="C110:E110"/>
    <mergeCell ref="F110:G110"/>
    <mergeCell ref="H110:I110"/>
    <mergeCell ref="J110:K110"/>
    <mergeCell ref="C101:E101"/>
    <mergeCell ref="F101:G101"/>
    <mergeCell ref="H101:I101"/>
    <mergeCell ref="J101:K101"/>
    <mergeCell ref="C102:E102"/>
    <mergeCell ref="F102:G102"/>
    <mergeCell ref="H102:I102"/>
    <mergeCell ref="J102:K102"/>
    <mergeCell ref="C103:E103"/>
    <mergeCell ref="F103:G103"/>
    <mergeCell ref="H103:I103"/>
    <mergeCell ref="J103:K103"/>
    <mergeCell ref="C104:E104"/>
    <mergeCell ref="F104:G104"/>
    <mergeCell ref="H104:I104"/>
    <mergeCell ref="J104:K104"/>
    <mergeCell ref="C105:E105"/>
    <mergeCell ref="F105:G105"/>
    <mergeCell ref="H105:I105"/>
    <mergeCell ref="J105:K105"/>
    <mergeCell ref="C96:E96"/>
    <mergeCell ref="F96:G96"/>
    <mergeCell ref="H96:I96"/>
    <mergeCell ref="J96:K96"/>
    <mergeCell ref="C97:E97"/>
    <mergeCell ref="F97:G97"/>
    <mergeCell ref="H97:I97"/>
    <mergeCell ref="J97:K97"/>
    <mergeCell ref="C98:E98"/>
    <mergeCell ref="F98:G98"/>
    <mergeCell ref="H98:I98"/>
    <mergeCell ref="J98:K98"/>
    <mergeCell ref="C99:E99"/>
    <mergeCell ref="F99:G99"/>
    <mergeCell ref="H99:I99"/>
    <mergeCell ref="J99:K99"/>
    <mergeCell ref="C100:E100"/>
    <mergeCell ref="F100:G100"/>
    <mergeCell ref="H100:I100"/>
    <mergeCell ref="J100:K100"/>
    <mergeCell ref="A89:D89"/>
    <mergeCell ref="F89:G89"/>
    <mergeCell ref="H89:I89"/>
    <mergeCell ref="J89:K89"/>
    <mergeCell ref="A90:D90"/>
    <mergeCell ref="F90:G90"/>
    <mergeCell ref="H90:I90"/>
    <mergeCell ref="J90:K90"/>
    <mergeCell ref="A91:D91"/>
    <mergeCell ref="F91:G91"/>
    <mergeCell ref="H91:I91"/>
    <mergeCell ref="J91:K91"/>
    <mergeCell ref="A93:M93"/>
    <mergeCell ref="A94:M94"/>
    <mergeCell ref="C95:E95"/>
    <mergeCell ref="F95:G95"/>
    <mergeCell ref="H95:I95"/>
    <mergeCell ref="J95:K95"/>
    <mergeCell ref="A84:D84"/>
    <mergeCell ref="F84:G84"/>
    <mergeCell ref="H84:I84"/>
    <mergeCell ref="J84:K84"/>
    <mergeCell ref="A85:D85"/>
    <mergeCell ref="F85:G85"/>
    <mergeCell ref="H85:I85"/>
    <mergeCell ref="J85:K85"/>
    <mergeCell ref="A86:D86"/>
    <mergeCell ref="F86:G86"/>
    <mergeCell ref="H86:I86"/>
    <mergeCell ref="J86:K86"/>
    <mergeCell ref="A87:D87"/>
    <mergeCell ref="F87:G87"/>
    <mergeCell ref="H87:I87"/>
    <mergeCell ref="J87:K87"/>
    <mergeCell ref="A88:D88"/>
    <mergeCell ref="F88:G88"/>
    <mergeCell ref="H88:I88"/>
    <mergeCell ref="J88:K88"/>
    <mergeCell ref="A79:D79"/>
    <mergeCell ref="F79:G79"/>
    <mergeCell ref="H79:I79"/>
    <mergeCell ref="J79:K79"/>
    <mergeCell ref="A80:D80"/>
    <mergeCell ref="F80:G80"/>
    <mergeCell ref="H80:I80"/>
    <mergeCell ref="J80:K80"/>
    <mergeCell ref="A81:D81"/>
    <mergeCell ref="F81:G81"/>
    <mergeCell ref="H81:I81"/>
    <mergeCell ref="J81:K81"/>
    <mergeCell ref="A82:D82"/>
    <mergeCell ref="F82:G82"/>
    <mergeCell ref="H82:I82"/>
    <mergeCell ref="J82:K82"/>
    <mergeCell ref="A83:D83"/>
    <mergeCell ref="F83:G83"/>
    <mergeCell ref="H83:I83"/>
    <mergeCell ref="J83:K83"/>
    <mergeCell ref="A70:D70"/>
    <mergeCell ref="F70:G70"/>
    <mergeCell ref="H70:I70"/>
    <mergeCell ref="J70:K70"/>
    <mergeCell ref="A75:D75"/>
    <mergeCell ref="F75:G75"/>
    <mergeCell ref="H75:I75"/>
    <mergeCell ref="J75:K75"/>
    <mergeCell ref="A76:D76"/>
    <mergeCell ref="F76:G76"/>
    <mergeCell ref="H76:I76"/>
    <mergeCell ref="J76:K76"/>
    <mergeCell ref="A77:D77"/>
    <mergeCell ref="F77:G77"/>
    <mergeCell ref="H77:I77"/>
    <mergeCell ref="J77:K77"/>
    <mergeCell ref="A78:D78"/>
    <mergeCell ref="F78:G78"/>
    <mergeCell ref="H78:I78"/>
    <mergeCell ref="J78:K78"/>
    <mergeCell ref="F73:G74"/>
    <mergeCell ref="H73:I74"/>
    <mergeCell ref="J73:K74"/>
    <mergeCell ref="A63:D63"/>
    <mergeCell ref="F63:G63"/>
    <mergeCell ref="H63:I63"/>
    <mergeCell ref="J63:K63"/>
    <mergeCell ref="A66:D66"/>
    <mergeCell ref="F66:G66"/>
    <mergeCell ref="H66:I66"/>
    <mergeCell ref="J66:K66"/>
    <mergeCell ref="A67:D67"/>
    <mergeCell ref="F67:G67"/>
    <mergeCell ref="H67:I67"/>
    <mergeCell ref="J67:K67"/>
    <mergeCell ref="A68:D68"/>
    <mergeCell ref="F68:G68"/>
    <mergeCell ref="H68:I68"/>
    <mergeCell ref="J68:K68"/>
    <mergeCell ref="A69:D69"/>
    <mergeCell ref="F69:G69"/>
    <mergeCell ref="H69:I69"/>
    <mergeCell ref="J69:K69"/>
    <mergeCell ref="F64:G65"/>
    <mergeCell ref="H64:I65"/>
    <mergeCell ref="J64:K65"/>
    <mergeCell ref="A64:D65"/>
    <mergeCell ref="A1:M1"/>
    <mergeCell ref="A2:M2"/>
    <mergeCell ref="A35:M35"/>
    <mergeCell ref="A47:D47"/>
    <mergeCell ref="F47:G47"/>
    <mergeCell ref="H47:I47"/>
    <mergeCell ref="J47:K47"/>
    <mergeCell ref="A52:D52"/>
    <mergeCell ref="F52:G52"/>
    <mergeCell ref="H52:I52"/>
    <mergeCell ref="J52:K52"/>
    <mergeCell ref="A55:D55"/>
    <mergeCell ref="F55:G55"/>
    <mergeCell ref="H55:I55"/>
    <mergeCell ref="J55:K55"/>
    <mergeCell ref="A62:D62"/>
    <mergeCell ref="F62:G62"/>
    <mergeCell ref="H62:I62"/>
    <mergeCell ref="J62:K62"/>
    <mergeCell ref="A45:D46"/>
    <mergeCell ref="A3:M34"/>
    <mergeCell ref="A37:M39"/>
    <mergeCell ref="A40:M41"/>
    <mergeCell ref="F50:G51"/>
    <mergeCell ref="H50:I51"/>
    <mergeCell ref="J50:K51"/>
    <mergeCell ref="F45:G46"/>
    <mergeCell ref="H45:I46"/>
    <mergeCell ref="J45:K46"/>
    <mergeCell ref="F53:G54"/>
    <mergeCell ref="H53:I54"/>
    <mergeCell ref="J53:K54"/>
  </mergeCells>
  <pageMargins left="0.25" right="0.25" top="0.5" bottom="0.25" header="0.3" footer="0.3"/>
  <pageSetup paperSize="9" scale="83" fitToHeight="0" orientation="landscape" r:id="rId1"/>
  <headerFooter differentOddEven="1" differentFirst="1" scaleWithDoc="0" alignWithMargins="0">
    <oddFooter>&amp;R&amp;P</oddFooter>
    <evenFooter>&amp;R&amp;P</evenFooter>
    <firstFooter>&amp;R&amp;P</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Simic</cp:lastModifiedBy>
  <cp:lastPrinted>2026-08-28T05:22:18Z</cp:lastPrinted>
  <dcterms:created xsi:type="dcterms:W3CDTF">2015-06-05T18:17:00Z</dcterms:created>
  <dcterms:modified xsi:type="dcterms:W3CDTF">2026-08-28T05:27:08Z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D7C80C8DEAB9465B9F539A7E670F653B_12</vt:lpwstr>
  </property>
  <property fmtid="{D5CDD505-2E9C-101B-9397-08002B2CF9AE}" pid="3" name="KSOProductBuildVer">
    <vt:lpwstr>1033-12.1.0.28032</vt:lpwstr>
  </property>
  <property fmtid="{D5CDD505-2E9C-101B-9397-08002B2CF9AE}" pid="4" name="CalculationRule">
    <vt:i4>0</vt:i4>
  </property>
</Properties>
</file>